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wamp\www\PAGINA_OFICIAL_IMIPE\IMIPE_PAGINA_2022_2\transparencia-imipe\archivos\cuenta_publica_2018\"/>
    </mc:Choice>
  </mc:AlternateContent>
  <xr:revisionPtr revIDLastSave="0" documentId="13_ncr:1_{C2338F2C-CC60-4CAB-A8B4-B54E51A3C5FB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1'!$A:$F</definedName>
    <definedName name="_xlnm.Print_Area" localSheetId="5">'Formato 2'!$A:$H</definedName>
    <definedName name="_xlnm.Print_Area" localSheetId="7">'Formato 3'!$A:$K</definedName>
    <definedName name="_xlnm.Print_Area" localSheetId="9">'Formato 4'!$A:$D</definedName>
    <definedName name="_xlnm.Print_Area" localSheetId="11">'Formato 5'!$A:$G</definedName>
    <definedName name="_xlnm.Print_Area" localSheetId="13">'Formato 6 a)'!$A$1:$G$160</definedName>
    <definedName name="_xlnm.Print_Area" localSheetId="15">'Formato 6 b)'!$A$1:$G$30</definedName>
    <definedName name="_xlnm.Print_Area" localSheetId="17">'Formato 6 c)'!$A$1:$G$78</definedName>
    <definedName name="_xlnm.Print_Area" localSheetId="19">'Formato 6 d)'!$A$1:$G$34</definedName>
    <definedName name="_xlnm.Print_Area" localSheetId="21">'Formato 7 a)'!$A$1:$G$38</definedName>
    <definedName name="_xlnm.Print_Area" localSheetId="23">'Formato 7 b)'!$A$1:$G$31</definedName>
    <definedName name="_xlnm.Print_Area" localSheetId="25">'Formato 7 c)'!$A:$G</definedName>
    <definedName name="_xlnm.Print_Area" localSheetId="27">'Formato 7 d)'!$A:$G</definedName>
    <definedName name="_xlnm.Print_Area" localSheetId="29">'Formato 8'!$A:$F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37" i="6" l="1"/>
  <c r="D137" i="6"/>
  <c r="E137" i="6"/>
  <c r="S129" i="24" s="1"/>
  <c r="F137" i="6"/>
  <c r="B137" i="6"/>
  <c r="C62" i="6"/>
  <c r="D62" i="6"/>
  <c r="R55" i="24" s="1"/>
  <c r="E62" i="6"/>
  <c r="F62" i="6"/>
  <c r="T55" i="24" s="1"/>
  <c r="B62" i="6"/>
  <c r="P55" i="24" s="1"/>
  <c r="B8" i="10"/>
  <c r="P2" i="28" s="1"/>
  <c r="C6" i="23"/>
  <c r="C7" i="23" s="1"/>
  <c r="B9" i="1"/>
  <c r="H25" i="23"/>
  <c r="G25" i="23"/>
  <c r="F25" i="23"/>
  <c r="E25" i="23"/>
  <c r="D25" i="23"/>
  <c r="B5" i="12" s="1"/>
  <c r="G30" i="9"/>
  <c r="G31" i="9"/>
  <c r="G29" i="9"/>
  <c r="G26" i="9"/>
  <c r="U18" i="27" s="1"/>
  <c r="G27" i="9"/>
  <c r="U19" i="27" s="1"/>
  <c r="G25" i="9"/>
  <c r="G23" i="9"/>
  <c r="G22" i="9"/>
  <c r="U14" i="27" s="1"/>
  <c r="G19" i="9"/>
  <c r="G18" i="9"/>
  <c r="G17" i="9"/>
  <c r="G14" i="9"/>
  <c r="G15" i="9"/>
  <c r="G13" i="9"/>
  <c r="G11" i="9"/>
  <c r="G10" i="9"/>
  <c r="U3" i="27" s="1"/>
  <c r="G73" i="8"/>
  <c r="U65" i="26" s="1"/>
  <c r="G74" i="8"/>
  <c r="U66" i="26" s="1"/>
  <c r="G75" i="8"/>
  <c r="G72" i="8"/>
  <c r="G71" i="8"/>
  <c r="G63" i="8"/>
  <c r="G64" i="8"/>
  <c r="G65" i="8"/>
  <c r="U57" i="26" s="1"/>
  <c r="G66" i="8"/>
  <c r="U58" i="26" s="1"/>
  <c r="G67" i="8"/>
  <c r="G68" i="8"/>
  <c r="G69" i="8"/>
  <c r="U61" i="26" s="1"/>
  <c r="G70" i="8"/>
  <c r="U62" i="26" s="1"/>
  <c r="G62" i="8"/>
  <c r="U54" i="26" s="1"/>
  <c r="G55" i="8"/>
  <c r="G56" i="8"/>
  <c r="U48" i="26" s="1"/>
  <c r="G57" i="8"/>
  <c r="U49" i="26" s="1"/>
  <c r="G58" i="8"/>
  <c r="G59" i="8"/>
  <c r="G60" i="8"/>
  <c r="G54" i="8"/>
  <c r="G46" i="8"/>
  <c r="U38" i="26" s="1"/>
  <c r="G47" i="8"/>
  <c r="G48" i="8"/>
  <c r="U40" i="26" s="1"/>
  <c r="G49" i="8"/>
  <c r="U41" i="26" s="1"/>
  <c r="G50" i="8"/>
  <c r="U42" i="26" s="1"/>
  <c r="G51" i="8"/>
  <c r="G52" i="8"/>
  <c r="G45" i="8"/>
  <c r="U37" i="26" s="1"/>
  <c r="G39" i="8"/>
  <c r="U32" i="26" s="1"/>
  <c r="G40" i="8"/>
  <c r="G41" i="8"/>
  <c r="U34" i="26" s="1"/>
  <c r="G38" i="8"/>
  <c r="G11" i="8"/>
  <c r="G12" i="8"/>
  <c r="G13" i="8"/>
  <c r="U6" i="26" s="1"/>
  <c r="G14" i="8"/>
  <c r="U7" i="26" s="1"/>
  <c r="G15" i="8"/>
  <c r="G16" i="8"/>
  <c r="G17" i="8"/>
  <c r="U10" i="26" s="1"/>
  <c r="G18" i="8"/>
  <c r="U11" i="26" s="1"/>
  <c r="G20" i="8"/>
  <c r="G19" i="8" s="1"/>
  <c r="U12" i="26" s="1"/>
  <c r="G21" i="8"/>
  <c r="G22" i="8"/>
  <c r="G23" i="8"/>
  <c r="G24" i="8"/>
  <c r="G25" i="8"/>
  <c r="G26" i="8"/>
  <c r="U19" i="26" s="1"/>
  <c r="G28" i="8"/>
  <c r="G29" i="8"/>
  <c r="G30" i="8"/>
  <c r="U23" i="26" s="1"/>
  <c r="G31" i="8"/>
  <c r="U24" i="26" s="1"/>
  <c r="G32" i="8"/>
  <c r="G33" i="8"/>
  <c r="G34" i="8"/>
  <c r="U27" i="26" s="1"/>
  <c r="G35" i="8"/>
  <c r="U28" i="26" s="1"/>
  <c r="G36" i="8"/>
  <c r="G21" i="7"/>
  <c r="G22" i="7"/>
  <c r="G23" i="7"/>
  <c r="G24" i="7"/>
  <c r="G25" i="7"/>
  <c r="G26" i="7"/>
  <c r="G19" i="7" s="1"/>
  <c r="U3" i="25" s="1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P51" i="24" s="1"/>
  <c r="B71" i="6"/>
  <c r="B75" i="6"/>
  <c r="P68" i="24" s="1"/>
  <c r="G152" i="6"/>
  <c r="G153" i="6"/>
  <c r="G154" i="6"/>
  <c r="G155" i="6"/>
  <c r="G156" i="6"/>
  <c r="G157" i="6"/>
  <c r="G150" i="6" s="1"/>
  <c r="U142" i="24" s="1"/>
  <c r="G151" i="6"/>
  <c r="G148" i="6"/>
  <c r="G149" i="6"/>
  <c r="G147" i="6"/>
  <c r="G139" i="6"/>
  <c r="U131" i="24" s="1"/>
  <c r="G140" i="6"/>
  <c r="U132" i="24" s="1"/>
  <c r="G141" i="6"/>
  <c r="G142" i="6"/>
  <c r="U134" i="24" s="1"/>
  <c r="G143" i="6"/>
  <c r="U135" i="24" s="1"/>
  <c r="G144" i="6"/>
  <c r="U136" i="24" s="1"/>
  <c r="G145" i="6"/>
  <c r="G138" i="6"/>
  <c r="G135" i="6"/>
  <c r="G136" i="6"/>
  <c r="U128" i="24" s="1"/>
  <c r="G134" i="6"/>
  <c r="G125" i="6"/>
  <c r="U117" i="24" s="1"/>
  <c r="G126" i="6"/>
  <c r="G127" i="6"/>
  <c r="U119" i="24" s="1"/>
  <c r="G128" i="6"/>
  <c r="G129" i="6"/>
  <c r="G130" i="6"/>
  <c r="G131" i="6"/>
  <c r="U123" i="24" s="1"/>
  <c r="G132" i="6"/>
  <c r="G124" i="6"/>
  <c r="G123" i="6" s="1"/>
  <c r="U115" i="24" s="1"/>
  <c r="G115" i="6"/>
  <c r="U107" i="24" s="1"/>
  <c r="G116" i="6"/>
  <c r="U108" i="24" s="1"/>
  <c r="G117" i="6"/>
  <c r="G118" i="6"/>
  <c r="G119" i="6"/>
  <c r="U111" i="24" s="1"/>
  <c r="G120" i="6"/>
  <c r="U112" i="24" s="1"/>
  <c r="G121" i="6"/>
  <c r="G122" i="6"/>
  <c r="U114" i="24" s="1"/>
  <c r="G114" i="6"/>
  <c r="G105" i="6"/>
  <c r="G106" i="6"/>
  <c r="G107" i="6"/>
  <c r="U99" i="24" s="1"/>
  <c r="G108" i="6"/>
  <c r="U100" i="24" s="1"/>
  <c r="G109" i="6"/>
  <c r="G110" i="6"/>
  <c r="G111" i="6"/>
  <c r="U103" i="24" s="1"/>
  <c r="G112" i="6"/>
  <c r="U104" i="24" s="1"/>
  <c r="G104" i="6"/>
  <c r="U96" i="24" s="1"/>
  <c r="G95" i="6"/>
  <c r="G96" i="6"/>
  <c r="G97" i="6"/>
  <c r="G98" i="6"/>
  <c r="G99" i="6"/>
  <c r="G100" i="6"/>
  <c r="U92" i="24" s="1"/>
  <c r="G101" i="6"/>
  <c r="U93" i="24" s="1"/>
  <c r="G102" i="6"/>
  <c r="G94" i="6"/>
  <c r="G87" i="6"/>
  <c r="G88" i="6"/>
  <c r="G89" i="6"/>
  <c r="U81" i="24" s="1"/>
  <c r="G90" i="6"/>
  <c r="G91" i="6"/>
  <c r="U83" i="24" s="1"/>
  <c r="G92" i="6"/>
  <c r="G86" i="6"/>
  <c r="U78" i="24" s="1"/>
  <c r="G77" i="6"/>
  <c r="G78" i="6"/>
  <c r="G79" i="6"/>
  <c r="U72" i="24" s="1"/>
  <c r="G80" i="6"/>
  <c r="U73" i="24" s="1"/>
  <c r="G81" i="6"/>
  <c r="G82" i="6"/>
  <c r="U75" i="24" s="1"/>
  <c r="G76" i="6"/>
  <c r="U69" i="24" s="1"/>
  <c r="G73" i="6"/>
  <c r="G74" i="6"/>
  <c r="G72" i="6"/>
  <c r="G64" i="6"/>
  <c r="U57" i="24" s="1"/>
  <c r="G65" i="6"/>
  <c r="G66" i="6"/>
  <c r="G67" i="6"/>
  <c r="U60" i="24" s="1"/>
  <c r="G68" i="6"/>
  <c r="U61" i="24" s="1"/>
  <c r="G69" i="6"/>
  <c r="G70" i="6"/>
  <c r="G63" i="6"/>
  <c r="U56" i="24" s="1"/>
  <c r="G60" i="6"/>
  <c r="U53" i="24" s="1"/>
  <c r="G61" i="6"/>
  <c r="G59" i="6"/>
  <c r="G50" i="6"/>
  <c r="U43" i="24" s="1"/>
  <c r="G51" i="6"/>
  <c r="U44" i="24" s="1"/>
  <c r="G52" i="6"/>
  <c r="G53" i="6"/>
  <c r="G54" i="6"/>
  <c r="G55" i="6"/>
  <c r="U48" i="24" s="1"/>
  <c r="G56" i="6"/>
  <c r="G57" i="6"/>
  <c r="G49" i="6"/>
  <c r="U42" i="24" s="1"/>
  <c r="G40" i="6"/>
  <c r="G41" i="6"/>
  <c r="G42" i="6"/>
  <c r="G43" i="6"/>
  <c r="U36" i="24" s="1"/>
  <c r="G44" i="6"/>
  <c r="G45" i="6"/>
  <c r="G46" i="6"/>
  <c r="G47" i="6"/>
  <c r="U40" i="24" s="1"/>
  <c r="G39" i="6"/>
  <c r="G30" i="6"/>
  <c r="G31" i="6"/>
  <c r="U24" i="24" s="1"/>
  <c r="G32" i="6"/>
  <c r="U25" i="24" s="1"/>
  <c r="G33" i="6"/>
  <c r="G34" i="6"/>
  <c r="U27" i="24" s="1"/>
  <c r="G35" i="6"/>
  <c r="G36" i="6"/>
  <c r="U29" i="24" s="1"/>
  <c r="G37" i="6"/>
  <c r="U30" i="24" s="1"/>
  <c r="G29" i="6"/>
  <c r="G20" i="6"/>
  <c r="G21" i="6"/>
  <c r="U14" i="24" s="1"/>
  <c r="G22" i="6"/>
  <c r="U15" i="24" s="1"/>
  <c r="G23" i="6"/>
  <c r="U16" i="24" s="1"/>
  <c r="G24" i="6"/>
  <c r="U17" i="24" s="1"/>
  <c r="G25" i="6"/>
  <c r="U18" i="24" s="1"/>
  <c r="G26" i="6"/>
  <c r="G27" i="6"/>
  <c r="G19" i="6"/>
  <c r="U12" i="24" s="1"/>
  <c r="G11" i="6"/>
  <c r="B7" i="13"/>
  <c r="G12" i="6"/>
  <c r="G13" i="6"/>
  <c r="U6" i="24" s="1"/>
  <c r="G14" i="6"/>
  <c r="U7" i="24" s="1"/>
  <c r="G15" i="6"/>
  <c r="G16" i="6"/>
  <c r="U9" i="24" s="1"/>
  <c r="G17" i="6"/>
  <c r="U10" i="24" s="1"/>
  <c r="G9" i="5"/>
  <c r="G10" i="5"/>
  <c r="U4" i="20" s="1"/>
  <c r="G11" i="5"/>
  <c r="G12" i="5"/>
  <c r="G13" i="5"/>
  <c r="U7" i="20" s="1"/>
  <c r="G14" i="5"/>
  <c r="U8" i="20" s="1"/>
  <c r="G15" i="5"/>
  <c r="G17" i="5"/>
  <c r="G18" i="5"/>
  <c r="G19" i="5"/>
  <c r="U13" i="20" s="1"/>
  <c r="G20" i="5"/>
  <c r="G21" i="5"/>
  <c r="G22" i="5"/>
  <c r="U16" i="20" s="1"/>
  <c r="G23" i="5"/>
  <c r="U17" i="20" s="1"/>
  <c r="G24" i="5"/>
  <c r="G25" i="5"/>
  <c r="G26" i="5"/>
  <c r="G27" i="5"/>
  <c r="U21" i="20" s="1"/>
  <c r="G29" i="5"/>
  <c r="G30" i="5"/>
  <c r="G31" i="5"/>
  <c r="U25" i="20" s="1"/>
  <c r="G32" i="5"/>
  <c r="U26" i="20" s="1"/>
  <c r="G33" i="5"/>
  <c r="G34" i="5"/>
  <c r="G36" i="5"/>
  <c r="G35" i="5"/>
  <c r="U29" i="20" s="1"/>
  <c r="G38" i="5"/>
  <c r="G37" i="5" s="1"/>
  <c r="U31" i="20" s="1"/>
  <c r="G39" i="5"/>
  <c r="F20" i="23"/>
  <c r="B6" i="2" s="1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P12" i="3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F7" i="13"/>
  <c r="T2" i="31" s="1"/>
  <c r="G7" i="13"/>
  <c r="U2" i="31" s="1"/>
  <c r="Q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 s="1"/>
  <c r="G28" i="12"/>
  <c r="U21" i="30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/>
  <c r="G36" i="12"/>
  <c r="U27" i="30" s="1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D8" i="11"/>
  <c r="D30" i="11" s="1"/>
  <c r="R22" i="29" s="1"/>
  <c r="E8" i="11"/>
  <c r="S2" i="29" s="1"/>
  <c r="F8" i="11"/>
  <c r="F30" i="11" s="1"/>
  <c r="T22" i="29" s="1"/>
  <c r="G8" i="11"/>
  <c r="U2" i="29" s="1"/>
  <c r="R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 s="1"/>
  <c r="F22" i="10"/>
  <c r="T15" i="28" s="1"/>
  <c r="G22" i="10"/>
  <c r="G32" i="10" s="1"/>
  <c r="U23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C9" i="9"/>
  <c r="D12" i="9"/>
  <c r="D9" i="9" s="1"/>
  <c r="D16" i="9"/>
  <c r="E12" i="9"/>
  <c r="E16" i="9"/>
  <c r="F12" i="9"/>
  <c r="F9" i="9" s="1"/>
  <c r="T2" i="27" s="1"/>
  <c r="F16" i="9"/>
  <c r="G16" i="9"/>
  <c r="U9" i="27" s="1"/>
  <c r="Q3" i="27"/>
  <c r="R3" i="27"/>
  <c r="S3" i="27"/>
  <c r="T3" i="27"/>
  <c r="Q4" i="27"/>
  <c r="R4" i="27"/>
  <c r="S4" i="27"/>
  <c r="T4" i="27"/>
  <c r="U4" i="27"/>
  <c r="Q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1" i="9" s="1"/>
  <c r="S13" i="27" s="1"/>
  <c r="E28" i="9"/>
  <c r="F24" i="9"/>
  <c r="F28" i="9"/>
  <c r="T20" i="27" s="1"/>
  <c r="G24" i="9"/>
  <c r="U16" i="27" s="1"/>
  <c r="G28" i="9"/>
  <c r="U20" i="27" s="1"/>
  <c r="Q14" i="27"/>
  <c r="R14" i="27"/>
  <c r="S14" i="27"/>
  <c r="T14" i="27"/>
  <c r="Q15" i="27"/>
  <c r="R15" i="27"/>
  <c r="S15" i="27"/>
  <c r="T15" i="27"/>
  <c r="U15" i="27"/>
  <c r="Q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1" i="9" s="1"/>
  <c r="P13" i="27" s="1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R3" i="26" s="1"/>
  <c r="D19" i="8"/>
  <c r="R12" i="26" s="1"/>
  <c r="D27" i="8"/>
  <c r="D37" i="8"/>
  <c r="D9" i="8"/>
  <c r="E10" i="8"/>
  <c r="S3" i="26" s="1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0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R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C71" i="8"/>
  <c r="C43" i="8"/>
  <c r="Q35" i="26" s="1"/>
  <c r="D44" i="8"/>
  <c r="D53" i="8"/>
  <c r="R45" i="26" s="1"/>
  <c r="D61" i="8"/>
  <c r="D71" i="8"/>
  <c r="E44" i="8"/>
  <c r="S36" i="26" s="1"/>
  <c r="E53" i="8"/>
  <c r="E61" i="8"/>
  <c r="E71" i="8"/>
  <c r="S63" i="26" s="1"/>
  <c r="F44" i="8"/>
  <c r="F53" i="8"/>
  <c r="T45" i="26" s="1"/>
  <c r="F61" i="8"/>
  <c r="F71" i="8"/>
  <c r="T63" i="26" s="1"/>
  <c r="R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3" i="26"/>
  <c r="U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P45" i="26" s="1"/>
  <c r="B61" i="8"/>
  <c r="B71" i="8"/>
  <c r="P63" i="26" s="1"/>
  <c r="B10" i="8"/>
  <c r="B19" i="8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Q77" i="24" s="1"/>
  <c r="C93" i="6"/>
  <c r="Q85" i="24" s="1"/>
  <c r="C103" i="6"/>
  <c r="Q95" i="24" s="1"/>
  <c r="C113" i="6"/>
  <c r="C123" i="6"/>
  <c r="Q115" i="24" s="1"/>
  <c r="C133" i="6"/>
  <c r="Q125" i="24" s="1"/>
  <c r="C146" i="6"/>
  <c r="Q138" i="24" s="1"/>
  <c r="C150" i="6"/>
  <c r="D85" i="6"/>
  <c r="D93" i="6"/>
  <c r="R85" i="24" s="1"/>
  <c r="D103" i="6"/>
  <c r="R95" i="24" s="1"/>
  <c r="D113" i="6"/>
  <c r="D123" i="6"/>
  <c r="R115" i="24" s="1"/>
  <c r="D133" i="6"/>
  <c r="D146" i="6"/>
  <c r="D150" i="6"/>
  <c r="R142" i="24" s="1"/>
  <c r="E85" i="6"/>
  <c r="E93" i="6"/>
  <c r="E103" i="6"/>
  <c r="S95" i="24" s="1"/>
  <c r="E113" i="6"/>
  <c r="S105" i="24" s="1"/>
  <c r="E123" i="6"/>
  <c r="S115" i="24" s="1"/>
  <c r="E133" i="6"/>
  <c r="E146" i="6"/>
  <c r="S138" i="24" s="1"/>
  <c r="E150" i="6"/>
  <c r="F85" i="6"/>
  <c r="T77" i="24" s="1"/>
  <c r="F93" i="6"/>
  <c r="T85" i="24" s="1"/>
  <c r="F103" i="6"/>
  <c r="F113" i="6"/>
  <c r="T105" i="24" s="1"/>
  <c r="F123" i="6"/>
  <c r="T115" i="24" s="1"/>
  <c r="F133" i="6"/>
  <c r="F146" i="6"/>
  <c r="F150" i="6"/>
  <c r="G113" i="6"/>
  <c r="U105" i="24" s="1"/>
  <c r="G133" i="6"/>
  <c r="U125" i="24" s="1"/>
  <c r="G146" i="6"/>
  <c r="U138" i="24" s="1"/>
  <c r="R77" i="24"/>
  <c r="S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Q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U137" i="24"/>
  <c r="R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Q41" i="24" s="1"/>
  <c r="C58" i="6"/>
  <c r="C71" i="6"/>
  <c r="C75" i="6"/>
  <c r="Q68" i="24" s="1"/>
  <c r="D10" i="6"/>
  <c r="D18" i="6"/>
  <c r="D28" i="6"/>
  <c r="D38" i="6"/>
  <c r="R31" i="24" s="1"/>
  <c r="D48" i="6"/>
  <c r="R41" i="24" s="1"/>
  <c r="D58" i="6"/>
  <c r="D71" i="6"/>
  <c r="R64" i="24" s="1"/>
  <c r="D75" i="6"/>
  <c r="E10" i="6"/>
  <c r="E18" i="6"/>
  <c r="E28" i="6"/>
  <c r="S21" i="24" s="1"/>
  <c r="E38" i="6"/>
  <c r="S31" i="24" s="1"/>
  <c r="E48" i="6"/>
  <c r="S41" i="24" s="1"/>
  <c r="E58" i="6"/>
  <c r="E71" i="6"/>
  <c r="S64" i="24" s="1"/>
  <c r="E75" i="6"/>
  <c r="S68" i="24" s="1"/>
  <c r="F10" i="6"/>
  <c r="T3" i="24" s="1"/>
  <c r="F18" i="6"/>
  <c r="F28" i="6"/>
  <c r="F38" i="6"/>
  <c r="F48" i="6"/>
  <c r="T41" i="24" s="1"/>
  <c r="F58" i="6"/>
  <c r="F71" i="6"/>
  <c r="F75" i="6"/>
  <c r="T68" i="24" s="1"/>
  <c r="G71" i="6"/>
  <c r="U64" i="24" s="1"/>
  <c r="B85" i="6"/>
  <c r="B93" i="6"/>
  <c r="P85" i="24" s="1"/>
  <c r="B103" i="6"/>
  <c r="B113" i="6"/>
  <c r="B123" i="6"/>
  <c r="P115" i="24" s="1"/>
  <c r="B133" i="6"/>
  <c r="P125" i="24" s="1"/>
  <c r="B146" i="6"/>
  <c r="P138" i="24" s="1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Q11" i="24"/>
  <c r="R11" i="24"/>
  <c r="S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S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6" i="20"/>
  <c r="U9" i="20"/>
  <c r="U11" i="20"/>
  <c r="U12" i="20"/>
  <c r="U14" i="20"/>
  <c r="U15" i="20"/>
  <c r="U18" i="20"/>
  <c r="U19" i="20"/>
  <c r="U20" i="20"/>
  <c r="U23" i="20"/>
  <c r="U24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G50" i="5"/>
  <c r="U42" i="20" s="1"/>
  <c r="G51" i="5"/>
  <c r="U43" i="20" s="1"/>
  <c r="G52" i="5"/>
  <c r="G53" i="5"/>
  <c r="U41" i="20"/>
  <c r="U44" i="20"/>
  <c r="U45" i="20"/>
  <c r="G55" i="5"/>
  <c r="U47" i="20" s="1"/>
  <c r="G56" i="5"/>
  <c r="G57" i="5"/>
  <c r="G58" i="5"/>
  <c r="U50" i="20" s="1"/>
  <c r="U48" i="20"/>
  <c r="U49" i="20"/>
  <c r="G60" i="5"/>
  <c r="G61" i="5"/>
  <c r="G59" i="5" s="1"/>
  <c r="U51" i="20" s="1"/>
  <c r="U52" i="20"/>
  <c r="G62" i="5"/>
  <c r="U54" i="20"/>
  <c r="G63" i="5"/>
  <c r="U55" i="20" s="1"/>
  <c r="G68" i="5"/>
  <c r="G67" i="5" s="1"/>
  <c r="U57" i="20" s="1"/>
  <c r="G73" i="5"/>
  <c r="U60" i="20" s="1"/>
  <c r="G74" i="5"/>
  <c r="G75" i="5" s="1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/>
  <c r="Q30" i="20"/>
  <c r="R30" i="20"/>
  <c r="S30" i="20"/>
  <c r="T30" i="20"/>
  <c r="C37" i="5"/>
  <c r="Q31" i="20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E65" i="5" s="1"/>
  <c r="S56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B28" i="5"/>
  <c r="P22" i="20" s="1"/>
  <c r="B35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E5" i="12"/>
  <c r="D5" i="12"/>
  <c r="C5" i="12"/>
  <c r="F5" i="12"/>
  <c r="I25" i="23"/>
  <c r="D23" i="23"/>
  <c r="B6" i="11" s="1"/>
  <c r="I23" i="23"/>
  <c r="G6" i="11"/>
  <c r="H23" i="23"/>
  <c r="F6" i="11" s="1"/>
  <c r="G23" i="23"/>
  <c r="E6" i="11" s="1"/>
  <c r="F23" i="23"/>
  <c r="D6" i="11" s="1"/>
  <c r="E23" i="23"/>
  <c r="C6" i="1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4" i="3" s="1"/>
  <c r="Y4" i="17" s="1"/>
  <c r="K16" i="3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8" i="3" s="1"/>
  <c r="K12" i="3"/>
  <c r="J8" i="3"/>
  <c r="X3" i="17" s="1"/>
  <c r="H8" i="3"/>
  <c r="G8" i="3"/>
  <c r="U3" i="17" s="1"/>
  <c r="G20" i="3"/>
  <c r="U5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B49" i="4"/>
  <c r="B48" i="4"/>
  <c r="P26" i="18" s="1"/>
  <c r="B37" i="4"/>
  <c r="B44" i="4" s="1"/>
  <c r="P25" i="18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F38" i="1"/>
  <c r="Q87" i="15" s="1"/>
  <c r="F42" i="1"/>
  <c r="Q91" i="15" s="1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C31" i="1"/>
  <c r="Q26" i="15" s="1"/>
  <c r="C38" i="1"/>
  <c r="Q34" i="15" s="1"/>
  <c r="C41" i="1"/>
  <c r="Q37" i="15" s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D68" i="4"/>
  <c r="R36" i="18" s="1"/>
  <c r="C64" i="4"/>
  <c r="D64" i="4"/>
  <c r="C63" i="4"/>
  <c r="Q32" i="18" s="1"/>
  <c r="D63" i="4"/>
  <c r="R32" i="18" s="1"/>
  <c r="C48" i="4"/>
  <c r="C55" i="4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D44" i="4" s="1"/>
  <c r="C37" i="4"/>
  <c r="C44" i="4" s="1"/>
  <c r="D37" i="4"/>
  <c r="C17" i="4"/>
  <c r="Q9" i="18" s="1"/>
  <c r="C13" i="4"/>
  <c r="Q6" i="18" s="1"/>
  <c r="D13" i="4"/>
  <c r="R6" i="18" s="1"/>
  <c r="U4" i="17"/>
  <c r="R15" i="16"/>
  <c r="C13" i="2"/>
  <c r="Q8" i="16"/>
  <c r="D13" i="2"/>
  <c r="R8" i="16" s="1"/>
  <c r="E13" i="2"/>
  <c r="S8" i="16"/>
  <c r="F13" i="2"/>
  <c r="T8" i="16" s="1"/>
  <c r="G13" i="2"/>
  <c r="U8" i="16" s="1"/>
  <c r="H13" i="2"/>
  <c r="B13" i="2"/>
  <c r="P8" i="16"/>
  <c r="C9" i="2"/>
  <c r="Q4" i="16" s="1"/>
  <c r="D9" i="2"/>
  <c r="R4" i="16"/>
  <c r="E9" i="2"/>
  <c r="F9" i="2"/>
  <c r="T4" i="16" s="1"/>
  <c r="G9" i="2"/>
  <c r="H9" i="2"/>
  <c r="V4" i="16" s="1"/>
  <c r="B9" i="2"/>
  <c r="P4" i="16" s="1"/>
  <c r="P4" i="15"/>
  <c r="Q22" i="18"/>
  <c r="R31" i="18"/>
  <c r="Q36" i="18"/>
  <c r="R19" i="18"/>
  <c r="R33" i="18"/>
  <c r="R37" i="18"/>
  <c r="Q26" i="18"/>
  <c r="Q33" i="18"/>
  <c r="D8" i="2"/>
  <c r="R3" i="16" s="1"/>
  <c r="F8" i="2"/>
  <c r="F20" i="2" s="1"/>
  <c r="T13" i="16" s="1"/>
  <c r="Q25" i="18" l="1"/>
  <c r="C11" i="4"/>
  <c r="C8" i="4" s="1"/>
  <c r="G45" i="5"/>
  <c r="T3" i="16"/>
  <c r="H8" i="2"/>
  <c r="B41" i="5"/>
  <c r="U53" i="20"/>
  <c r="G85" i="6"/>
  <c r="U77" i="24" s="1"/>
  <c r="G61" i="8"/>
  <c r="U53" i="26" s="1"/>
  <c r="U15" i="28"/>
  <c r="G31" i="12"/>
  <c r="U23" i="30" s="1"/>
  <c r="D29" i="13"/>
  <c r="R22" i="31" s="1"/>
  <c r="G28" i="5"/>
  <c r="U22" i="20" s="1"/>
  <c r="G12" i="9"/>
  <c r="Q19" i="18"/>
  <c r="B57" i="4"/>
  <c r="B59" i="4" s="1"/>
  <c r="D6" i="10"/>
  <c r="U58" i="20"/>
  <c r="G44" i="8"/>
  <c r="G93" i="6"/>
  <c r="G53" i="8"/>
  <c r="U45" i="26" s="1"/>
  <c r="E8" i="2"/>
  <c r="D43" i="8"/>
  <c r="R35" i="26" s="1"/>
  <c r="G137" i="6"/>
  <c r="U129" i="24" s="1"/>
  <c r="P19" i="18"/>
  <c r="B5" i="13"/>
  <c r="G75" i="6"/>
  <c r="U68" i="24" s="1"/>
  <c r="F43" i="8"/>
  <c r="T35" i="26" s="1"/>
  <c r="C9" i="8"/>
  <c r="Q2" i="26" s="1"/>
  <c r="B9" i="9"/>
  <c r="P2" i="27" s="1"/>
  <c r="B32" i="10"/>
  <c r="P23" i="28" s="1"/>
  <c r="B30" i="11"/>
  <c r="P22" i="29" s="1"/>
  <c r="G9" i="7"/>
  <c r="U2" i="25" s="1"/>
  <c r="G27" i="8"/>
  <c r="U20" i="26" s="1"/>
  <c r="B65" i="5"/>
  <c r="P56" i="20" s="1"/>
  <c r="D65" i="5"/>
  <c r="R56" i="20" s="1"/>
  <c r="F65" i="5"/>
  <c r="T56" i="20" s="1"/>
  <c r="G48" i="6"/>
  <c r="U41" i="24" s="1"/>
  <c r="U116" i="24"/>
  <c r="C21" i="9"/>
  <c r="Q13" i="27" s="1"/>
  <c r="G38" i="6"/>
  <c r="U31" i="24" s="1"/>
  <c r="G37" i="8"/>
  <c r="U30" i="26" s="1"/>
  <c r="G103" i="6"/>
  <c r="U95" i="24" s="1"/>
  <c r="E31" i="12"/>
  <c r="S23" i="30" s="1"/>
  <c r="G58" i="6"/>
  <c r="U51" i="24" s="1"/>
  <c r="T14" i="16"/>
  <c r="C29" i="7"/>
  <c r="Q4" i="25" s="1"/>
  <c r="F29" i="7"/>
  <c r="T4" i="25" s="1"/>
  <c r="I20" i="3"/>
  <c r="W5" i="17" s="1"/>
  <c r="E29" i="13"/>
  <c r="S22" i="31" s="1"/>
  <c r="C29" i="13"/>
  <c r="Q22" i="31" s="1"/>
  <c r="G29" i="13"/>
  <c r="U22" i="31" s="1"/>
  <c r="F29" i="13"/>
  <c r="T22" i="31" s="1"/>
  <c r="D31" i="12"/>
  <c r="R23" i="30" s="1"/>
  <c r="F31" i="12"/>
  <c r="T23" i="30" s="1"/>
  <c r="B31" i="12"/>
  <c r="P23" i="30" s="1"/>
  <c r="C31" i="12"/>
  <c r="Q23" i="30" s="1"/>
  <c r="U2" i="30"/>
  <c r="Q2" i="30"/>
  <c r="P2" i="30"/>
  <c r="E30" i="11"/>
  <c r="S22" i="29" s="1"/>
  <c r="G30" i="11"/>
  <c r="U22" i="29" s="1"/>
  <c r="C30" i="11"/>
  <c r="Q22" i="29" s="1"/>
  <c r="T2" i="29"/>
  <c r="Q21" i="28"/>
  <c r="E32" i="10"/>
  <c r="S23" i="28" s="1"/>
  <c r="P15" i="28"/>
  <c r="F32" i="10"/>
  <c r="T23" i="28" s="1"/>
  <c r="D32" i="10"/>
  <c r="R23" i="28" s="1"/>
  <c r="F21" i="9"/>
  <c r="F33" i="9" s="1"/>
  <c r="T24" i="27" s="1"/>
  <c r="D21" i="9"/>
  <c r="R13" i="27" s="1"/>
  <c r="T13" i="27"/>
  <c r="P16" i="27"/>
  <c r="R16" i="27"/>
  <c r="T16" i="27"/>
  <c r="G21" i="9"/>
  <c r="U13" i="27" s="1"/>
  <c r="S16" i="27"/>
  <c r="E9" i="9"/>
  <c r="E33" i="9" s="1"/>
  <c r="S24" i="27" s="1"/>
  <c r="R2" i="27"/>
  <c r="U5" i="27"/>
  <c r="G9" i="9"/>
  <c r="B33" i="9"/>
  <c r="P24" i="27" s="1"/>
  <c r="S5" i="27"/>
  <c r="U6" i="27"/>
  <c r="R5" i="27"/>
  <c r="Q2" i="27"/>
  <c r="R63" i="26"/>
  <c r="T53" i="26"/>
  <c r="E43" i="8"/>
  <c r="S35" i="26" s="1"/>
  <c r="B43" i="8"/>
  <c r="P35" i="26" s="1"/>
  <c r="S45" i="26"/>
  <c r="D77" i="8"/>
  <c r="R68" i="26" s="1"/>
  <c r="G43" i="8"/>
  <c r="U35" i="26" s="1"/>
  <c r="U36" i="26"/>
  <c r="F9" i="8"/>
  <c r="F77" i="8" s="1"/>
  <c r="T68" i="26" s="1"/>
  <c r="C77" i="8"/>
  <c r="Q68" i="26" s="1"/>
  <c r="B9" i="8"/>
  <c r="T20" i="26"/>
  <c r="P12" i="26"/>
  <c r="E9" i="8"/>
  <c r="R2" i="26"/>
  <c r="G10" i="8"/>
  <c r="D29" i="7"/>
  <c r="R4" i="25" s="1"/>
  <c r="B29" i="7"/>
  <c r="P4" i="25" s="1"/>
  <c r="P2" i="25"/>
  <c r="G18" i="6"/>
  <c r="U11" i="24" s="1"/>
  <c r="G10" i="6"/>
  <c r="G9" i="6" s="1"/>
  <c r="D84" i="6"/>
  <c r="R76" i="24" s="1"/>
  <c r="C84" i="6"/>
  <c r="Q76" i="24" s="1"/>
  <c r="F84" i="6"/>
  <c r="T76" i="24" s="1"/>
  <c r="R105" i="24"/>
  <c r="T95" i="24"/>
  <c r="E84" i="6"/>
  <c r="S76" i="24" s="1"/>
  <c r="U85" i="24"/>
  <c r="S85" i="24"/>
  <c r="B84" i="6"/>
  <c r="P76" i="24" s="1"/>
  <c r="U89" i="24"/>
  <c r="C9" i="6"/>
  <c r="C159" i="6" s="1"/>
  <c r="Q150" i="24" s="1"/>
  <c r="G62" i="6"/>
  <c r="U55" i="24" s="1"/>
  <c r="B9" i="6"/>
  <c r="P2" i="24" s="1"/>
  <c r="E9" i="6"/>
  <c r="S2" i="24" s="1"/>
  <c r="D9" i="6"/>
  <c r="F9" i="6"/>
  <c r="U32" i="24"/>
  <c r="G28" i="6"/>
  <c r="U21" i="24" s="1"/>
  <c r="Q2" i="24"/>
  <c r="T11" i="24"/>
  <c r="U61" i="20"/>
  <c r="C70" i="5"/>
  <c r="S51" i="20"/>
  <c r="T46" i="20"/>
  <c r="G54" i="5"/>
  <c r="U46" i="20" s="1"/>
  <c r="B70" i="5"/>
  <c r="P46" i="20"/>
  <c r="U37" i="20"/>
  <c r="D41" i="5"/>
  <c r="R34" i="20" s="1"/>
  <c r="P29" i="20"/>
  <c r="E41" i="5"/>
  <c r="S34" i="20" s="1"/>
  <c r="P34" i="20"/>
  <c r="R22" i="20"/>
  <c r="F41" i="5"/>
  <c r="T34" i="20" s="1"/>
  <c r="G16" i="5"/>
  <c r="U10" i="20" s="1"/>
  <c r="G41" i="5"/>
  <c r="D72" i="4"/>
  <c r="D74" i="4" s="1"/>
  <c r="R39" i="18" s="1"/>
  <c r="C57" i="4"/>
  <c r="C59" i="4" s="1"/>
  <c r="D11" i="4"/>
  <c r="D8" i="4" s="1"/>
  <c r="D21" i="4" s="1"/>
  <c r="R12" i="18" s="1"/>
  <c r="R25" i="18"/>
  <c r="Q5" i="18"/>
  <c r="R22" i="18"/>
  <c r="R2" i="18"/>
  <c r="B11" i="4"/>
  <c r="Q31" i="18"/>
  <c r="D57" i="4"/>
  <c r="D59" i="4" s="1"/>
  <c r="P30" i="18"/>
  <c r="B72" i="4"/>
  <c r="C21" i="4"/>
  <c r="Q12" i="18" s="1"/>
  <c r="P6" i="18"/>
  <c r="C72" i="4"/>
  <c r="Q2" i="18"/>
  <c r="K20" i="3"/>
  <c r="Y5" i="17" s="1"/>
  <c r="V3" i="16"/>
  <c r="H20" i="2"/>
  <c r="V13" i="16" s="1"/>
  <c r="D20" i="2"/>
  <c r="R13" i="16" s="1"/>
  <c r="V8" i="16"/>
  <c r="G8" i="2"/>
  <c r="U3" i="16" s="1"/>
  <c r="E20" i="2"/>
  <c r="S13" i="16" s="1"/>
  <c r="S3" i="16"/>
  <c r="C8" i="2"/>
  <c r="B8" i="2"/>
  <c r="U4" i="16"/>
  <c r="S4" i="16"/>
  <c r="F79" i="1"/>
  <c r="Q119" i="15" s="1"/>
  <c r="E79" i="1"/>
  <c r="P119" i="15" s="1"/>
  <c r="P110" i="15"/>
  <c r="Q106" i="15"/>
  <c r="F47" i="1"/>
  <c r="F59" i="1" s="1"/>
  <c r="E47" i="1"/>
  <c r="E59" i="1"/>
  <c r="P95" i="15"/>
  <c r="Q104" i="15"/>
  <c r="F81" i="1"/>
  <c r="Q120" i="15" s="1"/>
  <c r="Q95" i="15"/>
  <c r="B47" i="1"/>
  <c r="P42" i="15" s="1"/>
  <c r="C47" i="1"/>
  <c r="C62" i="1" s="1"/>
  <c r="Q54" i="15" s="1"/>
  <c r="Q42" i="15"/>
  <c r="B62" i="1"/>
  <c r="P54" i="15" s="1"/>
  <c r="B6" i="10"/>
  <c r="F6" i="10"/>
  <c r="A2" i="10"/>
  <c r="A2" i="11"/>
  <c r="A2" i="12"/>
  <c r="A2" i="14"/>
  <c r="A2" i="8"/>
  <c r="A2" i="3"/>
  <c r="A2" i="9"/>
  <c r="A2" i="7"/>
  <c r="A2" i="2"/>
  <c r="A2" i="5"/>
  <c r="A2" i="6"/>
  <c r="A2" i="4"/>
  <c r="A2" i="1"/>
  <c r="W3" i="17"/>
  <c r="J20" i="3"/>
  <c r="X5" i="17" s="1"/>
  <c r="E20" i="3"/>
  <c r="S5" i="17" s="1"/>
  <c r="E29" i="7"/>
  <c r="S4" i="25" s="1"/>
  <c r="G29" i="7"/>
  <c r="U4" i="25" s="1"/>
  <c r="H20" i="3"/>
  <c r="V5" i="17" s="1"/>
  <c r="Y3" i="17"/>
  <c r="T2" i="25"/>
  <c r="S2" i="25"/>
  <c r="V3" i="17"/>
  <c r="D70" i="5" l="1"/>
  <c r="D159" i="6"/>
  <c r="R150" i="24" s="1"/>
  <c r="G84" i="6"/>
  <c r="U76" i="24" s="1"/>
  <c r="T2" i="26"/>
  <c r="U3" i="24"/>
  <c r="G20" i="2"/>
  <c r="U13" i="16" s="1"/>
  <c r="C33" i="9"/>
  <c r="Q24" i="27" s="1"/>
  <c r="S2" i="27"/>
  <c r="G65" i="5"/>
  <c r="U56" i="20" s="1"/>
  <c r="R38" i="18"/>
  <c r="R5" i="18"/>
  <c r="D33" i="9"/>
  <c r="R24" i="27" s="1"/>
  <c r="G33" i="9"/>
  <c r="U24" i="27" s="1"/>
  <c r="U2" i="27"/>
  <c r="B77" i="8"/>
  <c r="P68" i="26" s="1"/>
  <c r="P2" i="26"/>
  <c r="S2" i="26"/>
  <c r="E77" i="8"/>
  <c r="S68" i="26" s="1"/>
  <c r="U3" i="26"/>
  <c r="G9" i="8"/>
  <c r="R2" i="24"/>
  <c r="F159" i="6"/>
  <c r="T150" i="24" s="1"/>
  <c r="B159" i="6"/>
  <c r="P150" i="24" s="1"/>
  <c r="E159" i="6"/>
  <c r="S150" i="24" s="1"/>
  <c r="T2" i="24"/>
  <c r="U2" i="24"/>
  <c r="G159" i="6"/>
  <c r="U150" i="24" s="1"/>
  <c r="E70" i="5"/>
  <c r="F70" i="5"/>
  <c r="U34" i="20"/>
  <c r="G42" i="5"/>
  <c r="U35" i="20" s="1"/>
  <c r="D23" i="4"/>
  <c r="R13" i="18" s="1"/>
  <c r="B8" i="4"/>
  <c r="P5" i="18"/>
  <c r="C23" i="4"/>
  <c r="C25" i="4" s="1"/>
  <c r="P38" i="18"/>
  <c r="B74" i="4"/>
  <c r="P39" i="18" s="1"/>
  <c r="Q38" i="18"/>
  <c r="C74" i="4"/>
  <c r="Q39" i="18" s="1"/>
  <c r="D25" i="4"/>
  <c r="B20" i="2"/>
  <c r="P13" i="16" s="1"/>
  <c r="P3" i="16"/>
  <c r="C20" i="2"/>
  <c r="Q13" i="16" s="1"/>
  <c r="Q3" i="16"/>
  <c r="E81" i="1"/>
  <c r="P120" i="15" s="1"/>
  <c r="P104" i="15"/>
  <c r="G70" i="5" l="1"/>
  <c r="U2" i="26"/>
  <c r="G77" i="8"/>
  <c r="U68" i="26" s="1"/>
  <c r="Q13" i="18"/>
  <c r="P2" i="18"/>
  <c r="B21" i="4"/>
  <c r="R14" i="18"/>
  <c r="D33" i="4"/>
  <c r="R18" i="18" s="1"/>
  <c r="Q14" i="18"/>
  <c r="C33" i="4"/>
  <c r="Q18" i="18" s="1"/>
  <c r="P12" i="18" l="1"/>
  <c r="B23" i="4"/>
  <c r="B25" i="4" l="1"/>
  <c r="P13" i="18"/>
  <c r="P14" i="18" l="1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<sst xmlns="http://schemas.openxmlformats.org/spreadsheetml/2006/main" count="4243" uniqueCount="3305">
  <si>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</si>
  <si>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</si>
  <si>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</si>
  <si>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</si>
  <si>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</si>
  <si>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</si>
  <si>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</si>
  <si>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</si>
  <si>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</si>
  <si>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</si>
  <si>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</si>
  <si>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</si>
  <si>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</si>
  <si>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</si>
  <si>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</si>
  <si>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</si>
  <si>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</si>
  <si>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</si>
  <si>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</si>
  <si>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</si>
  <si>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</si>
  <si>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</si>
  <si>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</si>
  <si>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</si>
  <si>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</si>
  <si>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</si>
  <si>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</si>
  <si>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</si>
  <si>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</si>
  <si>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</si>
  <si>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</si>
  <si>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</si>
  <si>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</si>
  <si>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</si>
  <si>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</si>
  <si>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</si>
  <si>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</si>
  <si>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</si>
  <si>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</si>
  <si>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</si>
  <si>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</si>
  <si>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</si>
  <si>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</si>
  <si>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</si>
  <si>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</si>
  <si>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</si>
  <si>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</si>
  <si>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</si>
  <si>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</si>
  <si>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</si>
  <si>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</si>
  <si>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</si>
  <si>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</si>
  <si>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</si>
  <si>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</si>
  <si>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</si>
  <si>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</si>
  <si>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</si>
  <si>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</si>
  <si>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</si>
  <si>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</si>
  <si>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</si>
  <si>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</si>
  <si>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</si>
  <si>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</si>
  <si>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</si>
  <si>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</si>
  <si>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</si>
  <si>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</si>
  <si>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</si>
  <si>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</si>
  <si>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</si>
  <si>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</si>
  <si>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</si>
  <si>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</si>
  <si>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</si>
  <si>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</si>
  <si>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</si>
  <si>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</si>
  <si>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</si>
  <si>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</si>
  <si>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</si>
  <si>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</si>
  <si>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</si>
  <si>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</si>
  <si>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</si>
  <si>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</si>
  <si>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</si>
  <si>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</si>
  <si>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</si>
  <si>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</si>
  <si>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</si>
  <si>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</si>
  <si>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</si>
  <si>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</si>
  <si>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</si>
  <si>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</si>
  <si>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</si>
  <si>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</si>
  <si>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</si>
  <si>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</si>
  <si>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</si>
  <si>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</si>
  <si>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</si>
  <si>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</si>
  <si>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</si>
  <si>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</si>
  <si>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</si>
  <si>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</si>
  <si>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</si>
  <si>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</si>
  <si>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</si>
  <si>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</si>
  <si>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</si>
  <si>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</si>
  <si>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</si>
  <si>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</si>
  <si>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</si>
  <si>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</si>
  <si>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</si>
  <si>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</si>
  <si>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</si>
  <si>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</si>
  <si>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</si>
  <si>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</si>
  <si>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</si>
  <si>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</si>
  <si>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</si>
  <si>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</si>
  <si>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</si>
  <si>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</si>
  <si>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</si>
  <si>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</si>
  <si>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</si>
  <si>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</si>
  <si>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</si>
  <si>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</si>
  <si>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</si>
  <si>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</si>
  <si>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</si>
  <si>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</si>
  <si>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</si>
  <si>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</si>
  <si>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</si>
  <si>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</si>
  <si>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</si>
  <si>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</si>
  <si>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</si>
  <si>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</si>
  <si>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</si>
  <si>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</si>
  <si>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</si>
  <si>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</si>
  <si>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</si>
  <si>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</si>
  <si>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</si>
  <si>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</si>
  <si>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</si>
  <si>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</si>
  <si>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</si>
  <si>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</si>
  <si>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</si>
  <si>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</si>
  <si>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</si>
  <si>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</si>
  <si>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</si>
  <si>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</si>
  <si>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</si>
  <si>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</si>
  <si>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</si>
  <si>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</si>
  <si>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</si>
  <si>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</si>
  <si>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</si>
  <si>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</si>
  <si>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</si>
  <si>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</si>
  <si>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</si>
  <si>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</si>
  <si>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</si>
  <si>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</si>
  <si>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</si>
  <si>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</si>
  <si>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</si>
  <si>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</si>
  <si>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</si>
  <si>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</si>
  <si>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</si>
  <si>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</si>
  <si>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</si>
  <si>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</si>
  <si>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</si>
  <si>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</si>
  <si>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</si>
  <si>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</si>
  <si>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</si>
  <si>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</si>
  <si>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</si>
  <si>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</si>
  <si>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</si>
  <si>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</si>
  <si>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</si>
  <si>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</si>
  <si>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</si>
  <si>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</si>
  <si>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</si>
  <si>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</si>
  <si>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</si>
  <si>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</si>
  <si>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</si>
  <si>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</si>
  <si>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</si>
  <si>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</si>
  <si>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</si>
  <si>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</si>
  <si>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</si>
  <si>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</si>
  <si>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</si>
  <si>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</si>
  <si>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</si>
  <si>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</si>
  <si>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</si>
  <si>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</si>
  <si>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</si>
  <si>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</si>
  <si>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</si>
  <si>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</si>
  <si>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</si>
  <si>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</si>
  <si>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</si>
  <si>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</si>
  <si>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</si>
  <si>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</si>
  <si>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</si>
  <si>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</si>
  <si>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</si>
  <si>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</si>
  <si>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</si>
  <si>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</si>
  <si>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</si>
  <si>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</si>
  <si>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</si>
  <si>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</si>
  <si>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</si>
  <si>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</si>
  <si>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</si>
  <si>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</si>
  <si>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</si>
  <si>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</si>
  <si>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</si>
  <si>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</si>
  <si>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</si>
  <si>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</si>
  <si>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</si>
  <si>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</si>
  <si>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</si>
  <si>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</si>
  <si>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</si>
  <si>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</si>
  <si>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</si>
  <si>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</si>
  <si>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</si>
  <si>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</si>
  <si>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</si>
  <si>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</si>
  <si>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</si>
  <si>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</si>
  <si>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</si>
  <si>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</si>
  <si>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</si>
  <si>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</si>
  <si>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</si>
  <si>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</si>
  <si>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</si>
  <si>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</si>
  <si>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</si>
  <si>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</si>
  <si>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</si>
  <si>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</si>
  <si>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</si>
  <si>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</si>
  <si>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</si>
  <si>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</si>
  <si>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</si>
  <si>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</si>
  <si>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</si>
  <si>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</si>
  <si>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</si>
  <si>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</si>
  <si>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</si>
  <si>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</si>
  <si>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</si>
  <si>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</si>
  <si>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</si>
  <si>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</si>
  <si>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</si>
  <si>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</si>
  <si>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</si>
  <si>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</si>
  <si>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</si>
  <si>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</si>
  <si>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</si>
  <si>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</si>
  <si>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</si>
  <si>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</si>
  <si>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</si>
  <si>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</si>
  <si>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</si>
  <si>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</si>
  <si>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</si>
  <si>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</si>
  <si>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</si>
  <si>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</si>
  <si>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</si>
  <si>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</si>
  <si>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</si>
  <si>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</si>
  <si>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</si>
  <si>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</si>
  <si>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</si>
  <si>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</si>
  <si>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</si>
  <si>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</si>
  <si>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</si>
  <si>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</si>
  <si>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</si>
  <si>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</si>
  <si>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</si>
  <si>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</si>
  <si>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</si>
  <si>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</si>
  <si>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</si>
  <si>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</si>
  <si>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</si>
  <si>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</si>
  <si>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</si>
  <si>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</si>
  <si>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</si>
  <si>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</si>
  <si>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</si>
  <si>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</si>
  <si>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</si>
  <si>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</si>
  <si>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</si>
  <si>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</si>
  <si>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</si>
  <si>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</si>
  <si>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</si>
  <si>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</si>
  <si>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</si>
  <si>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</si>
  <si>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</si>
  <si>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</si>
  <si>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</si>
  <si>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</si>
  <si>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</si>
  <si>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</si>
  <si>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</si>
  <si>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</si>
  <si>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</si>
  <si>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</si>
  <si>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</si>
  <si>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</si>
  <si>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</si>
  <si>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</si>
  <si>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</si>
  <si>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</si>
  <si>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</si>
  <si>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</si>
  <si>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</si>
  <si>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</si>
  <si>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</si>
  <si>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</si>
  <si>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</si>
  <si>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</si>
  <si>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</si>
  <si>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</si>
  <si>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</si>
  <si>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</si>
  <si>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</si>
  <si>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</si>
  <si>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</si>
  <si>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</si>
  <si>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</si>
  <si>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</si>
  <si>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</si>
  <si>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</si>
  <si>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</si>
  <si>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</si>
  <si>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</si>
  <si>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</si>
  <si>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</si>
  <si>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</si>
  <si>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</si>
  <si>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</si>
  <si>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</si>
  <si>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</si>
  <si>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</si>
  <si>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</si>
  <si>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</si>
  <si>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</si>
  <si>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</si>
  <si>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</si>
  <si>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</si>
  <si>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</si>
  <si>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</si>
  <si>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</si>
  <si>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</si>
  <si>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</si>
  <si>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</si>
  <si>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</si>
  <si>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</si>
  <si>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</si>
  <si>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</si>
  <si>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</si>
  <si>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</si>
  <si>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</si>
  <si>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</si>
  <si>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</si>
  <si>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</si>
  <si>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</si>
  <si>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</si>
  <si>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</si>
  <si>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</si>
  <si>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</si>
  <si>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</si>
  <si>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</si>
  <si>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</si>
  <si>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</si>
  <si>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</si>
  <si>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</si>
  <si>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</si>
  <si>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</si>
  <si>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</si>
  <si>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</si>
  <si>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</si>
  <si>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</si>
  <si>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</si>
  <si>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</si>
  <si>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</si>
  <si>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</si>
  <si>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</si>
  <si>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</si>
  <si>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</si>
  <si>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</si>
  <si>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</si>
  <si>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</si>
  <si>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</si>
  <si>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</si>
  <si>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</si>
  <si>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</si>
  <si>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</si>
  <si>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</si>
  <si>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</si>
  <si>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</si>
  <si>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</si>
  <si>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</si>
  <si>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</si>
  <si>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</si>
  <si>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</si>
  <si>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</si>
  <si>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</si>
  <si>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</si>
  <si>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</si>
  <si>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</si>
  <si>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</si>
  <si>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</si>
  <si>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</si>
  <si>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</si>
  <si>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</si>
  <si>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</si>
  <si>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</si>
  <si>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</si>
  <si>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</si>
  <si>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</si>
  <si>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</si>
  <si>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</si>
  <si>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</si>
  <si>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</si>
  <si>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</si>
  <si>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</si>
  <si>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</si>
  <si>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</si>
  <si>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</si>
  <si>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</si>
  <si>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</si>
  <si>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</si>
  <si>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</si>
  <si>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</si>
  <si>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</si>
  <si>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</si>
  <si>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</si>
  <si>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</si>
  <si>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</si>
  <si>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</si>
  <si>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</si>
  <si>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</si>
  <si>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</si>
  <si>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</si>
  <si>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</si>
  <si>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</si>
  <si>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</si>
  <si>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</si>
  <si>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</si>
  <si>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</si>
  <si>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</si>
  <si>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</si>
  <si>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</si>
  <si>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</si>
  <si>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</si>
  <si>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</si>
  <si>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</si>
  <si>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</si>
  <si>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</si>
  <si>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</si>
  <si>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</si>
  <si>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</si>
  <si>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</si>
  <si>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</si>
  <si>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</si>
  <si>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</si>
  <si>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</si>
  <si>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</si>
  <si>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</si>
  <si>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</si>
  <si>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</si>
  <si>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</si>
  <si>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</si>
  <si>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</si>
  <si>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</si>
  <si>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</si>
  <si>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</si>
  <si>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</si>
  <si>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</si>
  <si>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</si>
  <si>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</si>
  <si>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</si>
  <si>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</si>
  <si>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</si>
  <si>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</si>
  <si>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</si>
  <si>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</si>
  <si>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</si>
  <si>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</si>
  <si>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</si>
  <si>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</si>
  <si>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</si>
  <si>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</si>
  <si>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</si>
  <si>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</si>
  <si>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</si>
  <si>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</si>
  <si>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</si>
  <si>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</si>
  <si>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</si>
  <si>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</si>
  <si>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</si>
  <si>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</si>
  <si>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</si>
  <si>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</si>
  <si>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</si>
  <si>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</si>
  <si>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</si>
  <si>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</si>
  <si>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</si>
  <si>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</si>
  <si>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</si>
  <si>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</si>
  <si>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</si>
  <si>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</si>
  <si>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</si>
  <si>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</si>
  <si>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</si>
  <si>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</si>
  <si>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</si>
  <si>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</si>
  <si>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</si>
  <si>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</si>
  <si>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</si>
  <si>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</si>
  <si>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</si>
  <si>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</si>
  <si>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</si>
  <si>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</si>
  <si>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</si>
  <si>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</si>
  <si>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</si>
  <si>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</si>
  <si>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</si>
  <si>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</si>
  <si>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</si>
  <si>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</si>
  <si>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</si>
  <si>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</si>
  <si>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</si>
  <si>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</si>
  <si>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</si>
  <si>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</si>
  <si>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</si>
  <si>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</si>
  <si>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</si>
  <si>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</si>
  <si>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</si>
  <si>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</si>
  <si>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</si>
  <si>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</si>
  <si>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</si>
  <si>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</si>
  <si>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</si>
  <si>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</si>
  <si>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</si>
  <si>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</si>
  <si>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</si>
  <si>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</si>
  <si>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</si>
  <si>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</si>
  <si>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</si>
  <si>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</si>
  <si>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</si>
  <si>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</si>
  <si>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</si>
  <si>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</si>
  <si>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</si>
  <si>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</si>
  <si>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</si>
  <si>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</si>
  <si>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</si>
  <si>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</si>
  <si>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</si>
  <si>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</si>
  <si>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</si>
  <si>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</si>
  <si>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</si>
  <si>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</si>
  <si>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</si>
  <si>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</si>
  <si>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</si>
  <si>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</si>
  <si>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</si>
  <si>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</si>
  <si>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</si>
  <si>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</si>
  <si>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</si>
  <si>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</si>
  <si>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</si>
  <si>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</si>
  <si>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</si>
  <si>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</si>
  <si>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</si>
  <si>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</si>
  <si>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</si>
  <si>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</si>
  <si>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</si>
  <si>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</si>
  <si>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</si>
  <si>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</si>
  <si>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</si>
  <si>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</si>
  <si>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</si>
  <si>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</si>
  <si>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</si>
  <si>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</si>
  <si>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</si>
  <si>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</si>
  <si>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</si>
  <si>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</si>
  <si>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</si>
  <si>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</si>
  <si>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</si>
  <si>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</si>
  <si>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</si>
  <si>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</si>
  <si>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</si>
  <si>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</si>
  <si>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</si>
  <si>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</si>
  <si>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</si>
  <si>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</si>
  <si>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</si>
  <si>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</si>
  <si>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</si>
  <si>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</si>
  <si>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</si>
  <si>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</si>
  <si>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</si>
  <si>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</si>
  <si>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</si>
  <si>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</si>
  <si>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</si>
  <si>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</si>
  <si>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</si>
  <si>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</si>
  <si>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</si>
  <si>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</si>
  <si>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</si>
  <si>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</si>
  <si>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</si>
  <si>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</si>
  <si>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</si>
  <si>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</si>
  <si>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</si>
  <si>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</si>
  <si>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</si>
  <si>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</si>
  <si>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</si>
  <si>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</si>
  <si>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</si>
  <si>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</si>
  <si>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</si>
  <si>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</si>
  <si>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</si>
  <si>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</si>
  <si>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</si>
  <si>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</si>
  <si>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</si>
  <si>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</si>
  <si>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</si>
  <si>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</si>
  <si>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</si>
  <si>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</si>
  <si>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</si>
  <si>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</si>
  <si>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</si>
  <si>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</si>
  <si>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</si>
  <si>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</si>
  <si>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</si>
  <si>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</si>
  <si>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</si>
  <si>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</si>
  <si>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</si>
  <si>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</si>
  <si>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</si>
  <si>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</si>
  <si>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</si>
  <si>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</si>
  <si>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</si>
  <si>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</si>
  <si>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</si>
  <si>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</si>
  <si>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</si>
  <si>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</si>
  <si>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</si>
  <si>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</si>
  <si>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</si>
  <si>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</si>
  <si>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</si>
  <si>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</si>
  <si>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</si>
  <si>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</si>
  <si>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</si>
  <si>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</si>
  <si>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</si>
  <si>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</si>
  <si>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</si>
  <si>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</si>
  <si>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</si>
  <si>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</si>
  <si>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</si>
  <si>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</si>
  <si>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</si>
  <si>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</si>
  <si>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</si>
  <si>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</si>
  <si>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</si>
  <si>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</si>
  <si>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</si>
  <si>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</si>
  <si>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</si>
  <si>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</si>
  <si>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</si>
  <si>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</si>
  <si>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</si>
  <si>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</si>
  <si>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</si>
  <si>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</si>
  <si>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</si>
  <si>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</si>
  <si>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</si>
  <si>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</si>
  <si>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</si>
  <si>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</si>
  <si>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</si>
  <si>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</si>
  <si>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</si>
  <si>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</si>
  <si>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</si>
  <si>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</si>
  <si>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</si>
  <si>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</si>
  <si>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</si>
  <si>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</si>
  <si>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</si>
  <si>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</si>
  <si>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</si>
  <si>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</si>
  <si>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</si>
  <si>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</si>
  <si>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</si>
  <si>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</si>
  <si>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</si>
  <si>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</si>
  <si>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</si>
  <si>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</si>
  <si>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</si>
  <si>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</si>
  <si>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</si>
  <si>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</si>
  <si>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</si>
  <si>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</si>
  <si>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</si>
  <si>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</si>
  <si>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</si>
  <si>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</si>
  <si>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</si>
  <si>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</si>
  <si>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</si>
  <si>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</si>
  <si>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</si>
  <si>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</si>
  <si>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</si>
  <si>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</si>
  <si>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</si>
  <si>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</si>
  <si>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</si>
  <si>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</si>
  <si>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</si>
  <si>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</si>
  <si>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</si>
  <si>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</si>
  <si>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</si>
  <si>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</si>
  <si>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</si>
  <si>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</si>
  <si>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</si>
  <si>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</si>
  <si>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</si>
  <si>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</si>
  <si>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</si>
  <si>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</si>
  <si>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</si>
  <si>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</si>
  <si>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</si>
  <si>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</si>
  <si>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</si>
  <si>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</si>
  <si>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</si>
  <si>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</si>
  <si>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</si>
  <si>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</si>
  <si>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</si>
  <si>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</si>
  <si>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</si>
  <si>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</si>
  <si>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</si>
  <si>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</si>
  <si>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</si>
  <si>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</si>
  <si>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</si>
  <si>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</si>
  <si>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</si>
  <si>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</si>
  <si>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</si>
  <si>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</si>
  <si>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</si>
  <si>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</si>
  <si>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</si>
  <si>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</si>
  <si>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</si>
  <si>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</si>
  <si>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</si>
  <si>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</si>
  <si>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</si>
  <si>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</si>
  <si>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</si>
  <si>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</si>
  <si>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</si>
  <si>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</si>
  <si>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</si>
  <si>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</si>
  <si>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</si>
  <si>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</si>
  <si>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</si>
  <si>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</si>
  <si>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</si>
  <si>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</si>
  <si>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</si>
  <si>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</si>
  <si>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</si>
  <si>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</si>
  <si>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</si>
  <si>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</si>
  <si>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</si>
  <si>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</si>
  <si>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</si>
  <si>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</si>
  <si>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</si>
  <si>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</si>
  <si>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</si>
  <si>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</si>
  <si>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</si>
  <si>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</si>
  <si>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</si>
  <si>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</si>
  <si>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</si>
  <si>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</si>
  <si>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</si>
  <si>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</si>
  <si>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</si>
  <si>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</si>
  <si>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</si>
  <si>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</si>
  <si>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</si>
  <si>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</si>
  <si>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</si>
  <si>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</si>
  <si>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</si>
  <si>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</si>
  <si>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</si>
  <si>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</si>
  <si>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</si>
  <si>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</si>
  <si>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</si>
  <si>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</si>
  <si>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</si>
  <si>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</si>
  <si>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</si>
  <si>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</si>
  <si>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</si>
  <si>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</si>
  <si>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</si>
  <si>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</si>
  <si>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</si>
  <si>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</si>
  <si>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</si>
  <si>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</si>
  <si>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</si>
  <si>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</si>
  <si>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</si>
  <si>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</si>
  <si>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</si>
  <si>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</si>
  <si>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</si>
  <si>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</si>
  <si>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</si>
  <si>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</si>
  <si>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</si>
  <si>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</si>
  <si>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</si>
  <si>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</si>
  <si>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</si>
  <si>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</si>
  <si>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</si>
  <si>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</si>
  <si>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</si>
  <si>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</si>
  <si>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</si>
  <si>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</si>
  <si>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</si>
  <si>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</si>
  <si>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</si>
  <si>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</si>
  <si>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</si>
  <si>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</si>
  <si>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</si>
  <si>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</si>
  <si>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</si>
  <si>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</si>
  <si>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</si>
  <si>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</si>
  <si>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</si>
  <si>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</si>
  <si>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</si>
  <si>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</si>
  <si>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</si>
  <si>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</si>
  <si>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</si>
  <si>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</si>
  <si>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</si>
  <si>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</si>
  <si>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</si>
  <si>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</si>
  <si>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</si>
  <si>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</si>
  <si>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</si>
  <si>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</si>
  <si>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</si>
  <si>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</si>
  <si>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</si>
  <si>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</si>
  <si>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</si>
  <si>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</si>
  <si>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</si>
  <si>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</si>
  <si>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</si>
  <si>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</si>
  <si>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</si>
  <si>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</si>
  <si>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</si>
  <si>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</si>
  <si>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</si>
  <si>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</si>
  <si>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</si>
  <si>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</si>
  <si>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</si>
  <si>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</si>
  <si>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</si>
  <si>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</si>
  <si>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</si>
  <si>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</si>
  <si>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</si>
  <si>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</si>
  <si>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</si>
  <si>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</si>
  <si>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</si>
  <si>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</si>
  <si>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</si>
  <si>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</si>
  <si>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</si>
  <si>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</si>
  <si>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</si>
  <si>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</si>
  <si>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</si>
  <si>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</si>
  <si>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</si>
  <si>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</si>
  <si>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</si>
  <si>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</si>
  <si>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</si>
  <si>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</si>
  <si>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</si>
  <si>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</si>
  <si>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</si>
  <si>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</si>
  <si>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</si>
  <si>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</si>
  <si>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</si>
  <si>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</si>
  <si>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</si>
  <si>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</si>
  <si>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</si>
  <si>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</si>
  <si>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</si>
  <si>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</si>
  <si>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</si>
  <si>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</si>
  <si>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</si>
  <si>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</si>
  <si>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</si>
  <si>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</si>
  <si>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</si>
  <si>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</si>
  <si>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</si>
  <si>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</si>
  <si>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</si>
  <si>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</si>
  <si>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</si>
  <si>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</si>
  <si>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</si>
  <si>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</si>
  <si>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</si>
  <si>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</si>
  <si>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</si>
  <si>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</si>
  <si>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</si>
  <si>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</si>
  <si>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</si>
  <si>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</si>
  <si>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</si>
  <si>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</si>
  <si>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</si>
  <si>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</si>
  <si>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</si>
  <si>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</si>
  <si>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</si>
  <si>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</si>
  <si>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</si>
  <si>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</si>
  <si>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</si>
  <si>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</si>
  <si>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</si>
  <si>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</si>
  <si>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</si>
  <si>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</si>
  <si>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</si>
  <si>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</si>
  <si>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</si>
  <si>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</si>
  <si>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</si>
  <si>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</si>
  <si>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</si>
  <si>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</si>
  <si>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</si>
  <si>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</si>
  <si>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</si>
  <si>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</si>
  <si>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</si>
  <si>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</si>
  <si>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</si>
  <si>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</si>
  <si>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</si>
  <si>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</si>
  <si>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</si>
  <si>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</si>
  <si>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</si>
  <si>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</si>
  <si>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</si>
  <si>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</si>
  <si>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</si>
  <si>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</si>
  <si>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</si>
  <si>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</si>
  <si>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</si>
  <si>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</si>
  <si>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</si>
  <si>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</si>
  <si>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</si>
  <si>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</si>
  <si>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</si>
  <si>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</si>
  <si>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</si>
  <si>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</si>
  <si>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</si>
  <si>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</si>
  <si>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</si>
  <si>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</si>
  <si>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</si>
  <si>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</si>
  <si>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</si>
  <si>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</si>
  <si>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</si>
  <si>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</si>
  <si>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</si>
  <si>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</si>
  <si>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</si>
  <si>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</si>
  <si>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</si>
  <si>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</si>
  <si>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</si>
  <si>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</si>
  <si>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</si>
  <si>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</si>
  <si>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</si>
  <si>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</si>
  <si>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</si>
  <si>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</si>
  <si>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</si>
  <si>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</si>
  <si>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</si>
  <si>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</si>
  <si>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</si>
  <si>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</si>
  <si>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</si>
  <si>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</si>
  <si>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</si>
  <si>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</si>
  <si>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</si>
  <si>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</si>
  <si>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</si>
  <si>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</si>
  <si>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</si>
  <si>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</si>
  <si>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</si>
  <si>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</si>
  <si>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</si>
  <si>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</si>
  <si>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</si>
  <si>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</si>
  <si>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</si>
  <si>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</si>
  <si>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</si>
  <si>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</si>
  <si>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</si>
  <si>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</si>
  <si>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</si>
  <si>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</si>
  <si>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</si>
  <si>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</si>
  <si>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</si>
  <si>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</si>
  <si>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</si>
  <si>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</si>
  <si>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</si>
  <si>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</si>
  <si>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</si>
  <si>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</si>
  <si>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</si>
  <si>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</si>
  <si>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</si>
  <si>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</si>
  <si>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</si>
  <si>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</si>
  <si>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</si>
  <si>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</si>
  <si>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</si>
  <si>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</si>
  <si>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</si>
  <si>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</si>
  <si>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</si>
  <si>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</si>
  <si>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</si>
  <si>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</si>
  <si>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</si>
  <si>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</si>
  <si>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</si>
  <si>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</si>
  <si>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</si>
  <si>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</si>
  <si>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</si>
  <si>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</si>
  <si>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</si>
  <si>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</si>
  <si>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</si>
  <si>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</si>
  <si>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</si>
  <si>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</si>
  <si>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</si>
  <si>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</si>
  <si>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</si>
  <si>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</si>
  <si>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</si>
  <si>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</si>
  <si>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</si>
  <si>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</si>
  <si>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</si>
  <si>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</si>
  <si>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</si>
  <si>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</si>
  <si>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</si>
  <si>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</si>
  <si>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</si>
  <si>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</si>
  <si>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</si>
  <si>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</si>
  <si>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</si>
  <si>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</si>
  <si>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</si>
  <si>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</si>
  <si>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</si>
  <si>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</si>
  <si>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</si>
  <si>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</si>
  <si>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</si>
  <si>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</si>
  <si>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</si>
  <si>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</si>
  <si>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</si>
  <si>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</si>
  <si>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</si>
  <si>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</si>
  <si>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</si>
  <si>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</si>
  <si>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</si>
  <si>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</si>
  <si>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</si>
  <si>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</si>
  <si>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</si>
  <si>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</si>
  <si>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</si>
  <si>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</si>
  <si>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</si>
  <si>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</si>
  <si>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</si>
  <si>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</si>
  <si>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</si>
  <si>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</si>
  <si>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</si>
  <si>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</si>
  <si>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</si>
  <si>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</si>
  <si>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</si>
  <si>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</si>
  <si>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</si>
  <si>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</si>
  <si>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</si>
  <si>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</si>
  <si>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</si>
  <si>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</si>
  <si>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</si>
  <si>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</si>
  <si>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</si>
  <si>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</si>
  <si>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</si>
  <si>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</si>
  <si>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</si>
  <si>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</si>
  <si>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</si>
  <si>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</si>
  <si>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</si>
  <si>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</si>
  <si>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</si>
  <si>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</si>
  <si>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</si>
  <si>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</si>
  <si>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</si>
  <si>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</si>
  <si>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</si>
  <si>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</si>
  <si>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</si>
  <si>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</si>
  <si>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</si>
  <si>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</si>
  <si>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</si>
  <si>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</si>
  <si>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</si>
  <si>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</si>
  <si>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</si>
  <si>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</si>
  <si>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</si>
  <si>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</si>
  <si>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</si>
  <si>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</si>
  <si>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</si>
  <si>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</si>
  <si>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</si>
  <si>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</si>
  <si>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</si>
  <si>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</si>
  <si>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</si>
  <si>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</si>
  <si>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</si>
  <si>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</si>
  <si>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</si>
  <si>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</si>
  <si>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</si>
  <si>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</si>
  <si>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</si>
  <si>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</si>
  <si>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</si>
  <si>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</si>
  <si>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</si>
  <si>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</si>
  <si>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</si>
  <si>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</si>
  <si>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</si>
  <si>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</si>
  <si>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</si>
  <si>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</si>
  <si>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</si>
  <si>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</si>
  <si>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</si>
  <si>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</si>
  <si>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</si>
  <si>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</si>
  <si>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</si>
  <si>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</si>
  <si>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</si>
  <si>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</si>
  <si>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</si>
  <si>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</si>
  <si>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</si>
  <si>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</si>
  <si>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</si>
  <si>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</si>
  <si>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</si>
  <si>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</si>
  <si>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</si>
  <si>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</si>
  <si>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</si>
  <si>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</si>
  <si>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</si>
  <si>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</si>
  <si>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</si>
  <si>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</si>
  <si>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</si>
  <si>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</si>
  <si>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</si>
  <si>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</si>
  <si>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</si>
  <si>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</si>
  <si>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</si>
  <si>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</si>
  <si>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</si>
  <si>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</si>
  <si>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</si>
  <si>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</si>
  <si>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</si>
  <si>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</si>
  <si>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</si>
  <si>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</si>
  <si>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</si>
  <si>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</si>
  <si>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</si>
  <si>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</si>
  <si>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</si>
  <si>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</si>
  <si>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</si>
  <si>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</si>
  <si>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</si>
  <si>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</si>
  <si>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</si>
  <si>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</si>
  <si>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</si>
  <si>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</si>
  <si>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</si>
  <si>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</si>
  <si>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</si>
  <si>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</si>
  <si>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</si>
  <si>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</si>
  <si>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</si>
  <si>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</si>
  <si>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</si>
  <si>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</si>
  <si>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</si>
  <si>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</si>
  <si>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</si>
  <si>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</si>
  <si>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</si>
  <si>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</si>
  <si>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</si>
  <si>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</si>
  <si>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</si>
  <si>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</si>
  <si>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</si>
  <si>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</si>
  <si>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</si>
  <si>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</si>
  <si>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</si>
  <si>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</si>
  <si>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</si>
  <si>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</si>
  <si>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</si>
  <si>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</si>
  <si>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</si>
  <si>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</si>
  <si>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</si>
  <si>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</si>
  <si>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</si>
  <si>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</si>
  <si>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</si>
  <si>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</si>
  <si>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</si>
  <si>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</si>
  <si>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</si>
  <si>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</si>
  <si>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</si>
  <si>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</si>
  <si>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</si>
  <si>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</si>
  <si>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</si>
  <si>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</si>
  <si>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</si>
  <si>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</si>
  <si>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</si>
  <si>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</si>
  <si>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</si>
  <si>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</si>
  <si>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</si>
  <si>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</si>
  <si>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</si>
  <si>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</si>
  <si>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</si>
  <si>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</si>
  <si>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</si>
  <si>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</si>
  <si>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</si>
  <si>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</si>
  <si>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</si>
  <si>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</si>
  <si>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</si>
  <si>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</si>
  <si>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</si>
  <si>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</si>
  <si>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</si>
  <si>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</si>
  <si>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</si>
  <si>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</si>
  <si>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</si>
  <si>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</si>
  <si>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</si>
  <si>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</si>
  <si>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</si>
  <si>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</si>
  <si>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</si>
  <si>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</si>
  <si>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</si>
  <si>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</si>
  <si>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</si>
  <si>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</si>
  <si>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</si>
  <si>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</si>
  <si>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</si>
  <si>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</si>
  <si>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</si>
  <si>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</si>
  <si>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</si>
  <si>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</si>
  <si>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</si>
  <si>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</si>
  <si>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</si>
  <si>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</si>
  <si>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</si>
  <si>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</si>
  <si>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</si>
  <si>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</si>
  <si>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</si>
  <si>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</si>
  <si>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</si>
  <si>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</si>
  <si>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</si>
  <si>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</si>
  <si>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</si>
  <si>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</si>
  <si>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</si>
  <si>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</si>
  <si>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</si>
  <si>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</si>
  <si>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</si>
  <si>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</si>
  <si>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</si>
  <si>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</si>
  <si>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</si>
  <si>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</si>
  <si>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</si>
  <si>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</si>
  <si>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</si>
  <si>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</si>
  <si>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</si>
  <si>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</si>
  <si>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</si>
  <si>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</si>
  <si>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</si>
  <si>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</si>
  <si>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</si>
  <si>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</si>
  <si>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</si>
  <si>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</si>
  <si>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</si>
  <si>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</si>
  <si>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</si>
  <si>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</si>
  <si>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</si>
  <si>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</si>
  <si>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</si>
  <si>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</si>
  <si>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</si>
  <si>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</si>
  <si>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</si>
  <si>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</si>
  <si>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</si>
  <si>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</si>
  <si>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</si>
  <si>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</si>
  <si>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</si>
  <si>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</si>
  <si>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</si>
  <si>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</si>
  <si>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</si>
  <si>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</si>
  <si>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</si>
  <si>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</si>
  <si>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</si>
  <si>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</si>
  <si>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</si>
  <si>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</si>
  <si>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</si>
  <si>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</si>
  <si>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</si>
  <si>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</si>
  <si>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</si>
  <si>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</si>
  <si>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</si>
  <si>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</si>
  <si>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</si>
  <si>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</si>
  <si>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</si>
  <si>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</si>
  <si>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</si>
  <si>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</si>
  <si>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</si>
  <si>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</si>
  <si>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</si>
  <si>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</si>
  <si>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</si>
  <si>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</si>
  <si>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</si>
  <si>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</si>
  <si>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</si>
  <si>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</si>
  <si>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</si>
  <si>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</si>
  <si>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</si>
  <si>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</si>
  <si>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</si>
  <si>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</si>
  <si>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</si>
  <si>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</si>
  <si>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</si>
  <si>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</si>
  <si>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</si>
  <si>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</si>
  <si>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</si>
  <si>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</si>
  <si>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</si>
  <si>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</si>
  <si>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</si>
  <si>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</si>
  <si>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</si>
  <si>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</si>
  <si>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</si>
  <si>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</si>
  <si>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</si>
  <si>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</si>
  <si>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</si>
  <si>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</si>
  <si>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</si>
  <si>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</si>
  <si>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</si>
  <si>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</si>
  <si>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</si>
  <si>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</si>
  <si>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</si>
  <si>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</si>
  <si>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</si>
  <si>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</si>
  <si>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</si>
  <si>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</si>
  <si>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</si>
  <si>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</si>
  <si>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</si>
  <si>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</si>
  <si>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</si>
  <si>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</si>
  <si>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</si>
  <si>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</si>
  <si>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</si>
  <si>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</si>
  <si>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</si>
  <si>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</si>
  <si>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</si>
  <si>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</si>
  <si>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</si>
  <si>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</si>
  <si>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</si>
  <si>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</si>
  <si>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</si>
  <si>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</si>
  <si>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</si>
  <si>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</si>
  <si>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</si>
  <si>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</si>
  <si>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</si>
  <si>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</si>
  <si>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</si>
  <si>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</si>
  <si>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</si>
  <si>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</si>
  <si>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</si>
  <si>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</si>
  <si>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</si>
  <si>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</si>
  <si>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</si>
  <si>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</si>
  <si>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</si>
  <si>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</si>
  <si>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</si>
  <si>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</si>
  <si>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</si>
  <si>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</si>
  <si>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</si>
  <si>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</si>
  <si>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</si>
  <si>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</si>
  <si>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</si>
  <si>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</si>
  <si>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</si>
  <si>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</si>
  <si>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</si>
  <si>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</si>
  <si>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</si>
  <si>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</si>
  <si>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</si>
  <si>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</si>
  <si>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</si>
  <si>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</si>
  <si>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</si>
  <si>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</si>
  <si>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</si>
  <si>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</si>
  <si>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</si>
  <si>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</si>
  <si>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</si>
  <si>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</si>
  <si>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</si>
  <si>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</si>
  <si>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</si>
  <si>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</si>
  <si>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</si>
  <si>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</si>
  <si>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</si>
  <si>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</si>
  <si>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</si>
  <si>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</si>
  <si>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</si>
  <si>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</si>
  <si>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</si>
  <si>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</si>
  <si>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</si>
  <si>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</si>
  <si>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</si>
  <si>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</si>
  <si>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</si>
  <si>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</si>
  <si>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</si>
  <si>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</si>
  <si>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</si>
  <si>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</si>
  <si>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</si>
  <si>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</si>
  <si>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</si>
  <si>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</si>
  <si>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</si>
  <si>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</si>
  <si>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</si>
  <si>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</si>
  <si>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</si>
  <si>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</si>
  <si>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</si>
  <si>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</si>
  <si>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</si>
  <si>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</si>
  <si>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</si>
  <si>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</si>
  <si>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</si>
  <si>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</si>
  <si>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</si>
  <si>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</si>
  <si>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</si>
  <si>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</si>
  <si>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</si>
  <si>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</si>
  <si>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</si>
  <si>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</si>
  <si>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</si>
  <si>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</si>
  <si>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</si>
  <si>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</si>
  <si>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</si>
  <si>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</si>
  <si>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</si>
  <si>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</si>
  <si>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</si>
  <si>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</si>
  <si>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</si>
  <si>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</si>
  <si>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</si>
  <si>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</si>
  <si>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</si>
  <si>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</si>
  <si>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</si>
  <si>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</si>
  <si>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</si>
  <si>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</si>
  <si>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</si>
  <si>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</si>
  <si>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</si>
  <si>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</si>
  <si>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</si>
  <si>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</si>
  <si>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</si>
  <si>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</si>
  <si>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</si>
  <si>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</si>
  <si>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</si>
  <si>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</si>
  <si>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</si>
  <si>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</si>
  <si>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</si>
  <si>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</si>
  <si>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</si>
  <si>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</si>
  <si>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</si>
  <si>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</si>
  <si>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</si>
  <si>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</si>
  <si>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</si>
  <si>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</si>
  <si>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</si>
  <si>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</si>
  <si>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</si>
  <si>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</si>
  <si>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</si>
  <si>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</si>
  <si>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</si>
  <si>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</si>
  <si>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</si>
  <si>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</si>
  <si>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</si>
  <si>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</si>
  <si>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</si>
  <si>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</si>
  <si>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</si>
  <si>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</si>
  <si>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</si>
  <si>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</si>
  <si>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</si>
  <si>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</si>
  <si>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</si>
  <si>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</si>
  <si>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</si>
  <si>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</si>
  <si>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</si>
  <si>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</si>
  <si>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</si>
  <si>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</si>
  <si>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</si>
  <si>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</si>
  <si>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</si>
  <si>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</si>
  <si>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</si>
  <si>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</si>
  <si>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</si>
  <si>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</si>
  <si>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</si>
  <si>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</si>
  <si>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</si>
  <si>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</si>
  <si>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</si>
  <si>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</si>
  <si>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</si>
  <si>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</si>
  <si>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</si>
  <si>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</si>
  <si>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</si>
  <si>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</si>
  <si>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</si>
  <si>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</si>
  <si>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</si>
  <si>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</si>
  <si>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</si>
  <si>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</si>
  <si>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</si>
  <si>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</si>
  <si>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</si>
  <si>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</si>
  <si>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</si>
  <si>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</si>
  <si>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</si>
  <si>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</si>
  <si>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</si>
  <si>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</si>
  <si>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</si>
  <si>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</si>
  <si>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</si>
  <si>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</si>
  <si>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</si>
  <si>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</si>
  <si>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</si>
  <si>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</si>
  <si>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</si>
  <si>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</si>
  <si>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</si>
  <si>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</si>
  <si>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</si>
  <si>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</si>
  <si>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</si>
  <si>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</si>
  <si>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</si>
  <si>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</si>
  <si>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</si>
  <si>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</si>
  <si>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</si>
  <si>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</si>
  <si>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</si>
  <si>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</si>
  <si>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</si>
  <si>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</si>
  <si>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</si>
  <si>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</si>
  <si>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</si>
  <si>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</si>
  <si>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</si>
  <si>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</si>
  <si>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</si>
  <si>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</si>
  <si>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</si>
  <si>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</si>
  <si>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</si>
  <si>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</si>
  <si>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</si>
  <si>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</si>
  <si>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</si>
  <si>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</si>
  <si>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</si>
  <si>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</si>
  <si>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</si>
  <si>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</si>
  <si>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</si>
  <si>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</si>
  <si>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</si>
  <si>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</si>
  <si>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</si>
  <si>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</si>
  <si>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</si>
  <si>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</si>
  <si>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</si>
  <si>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</si>
  <si>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</si>
  <si>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</si>
  <si>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</si>
  <si>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</si>
  <si>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</si>
  <si>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</si>
  <si>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</si>
  <si>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</si>
  <si>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</si>
  <si>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</si>
  <si>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</si>
  <si>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</si>
  <si>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</si>
  <si>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</si>
  <si>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</si>
  <si>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</si>
  <si>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</si>
  <si>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</si>
  <si>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</si>
  <si>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</si>
  <si>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</si>
  <si>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</si>
  <si>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</si>
  <si>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</si>
  <si>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</si>
  <si>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</si>
  <si>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</si>
  <si>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</si>
  <si>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</si>
  <si>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</si>
  <si>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</si>
  <si>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</si>
  <si>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</si>
  <si>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</si>
  <si>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</si>
  <si>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</si>
  <si>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</si>
  <si>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</si>
  <si>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</si>
  <si>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</si>
  <si>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</si>
  <si>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</si>
  <si>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</si>
  <si>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</si>
  <si>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</si>
  <si>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</si>
  <si>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</si>
  <si>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</si>
  <si>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</si>
  <si>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</si>
  <si>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</si>
  <si>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</si>
  <si>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</si>
  <si>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</si>
  <si>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</si>
  <si>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</si>
  <si>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</si>
  <si>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</si>
  <si>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</si>
  <si>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</si>
  <si>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</si>
  <si>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</si>
  <si>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</si>
  <si>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</si>
  <si>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</si>
  <si>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</si>
  <si>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</si>
  <si>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</si>
  <si>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</si>
  <si>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</si>
  <si>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</si>
  <si>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</si>
  <si>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</si>
  <si>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</si>
  <si>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</si>
  <si>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</si>
  <si>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</si>
  <si>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</si>
  <si>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</si>
  <si>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</si>
  <si>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</si>
  <si>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</si>
  <si>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</si>
  <si>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</si>
  <si>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</si>
  <si>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</si>
  <si>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</si>
  <si>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</si>
  <si>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</si>
  <si>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</si>
  <si>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</si>
  <si>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</si>
  <si>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</si>
  <si>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</si>
  <si>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</si>
  <si>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</si>
  <si>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</si>
  <si>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</si>
  <si>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</si>
  <si>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</si>
  <si>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</si>
  <si>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</si>
  <si>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</si>
  <si>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</si>
  <si>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</si>
  <si>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</si>
  <si>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</si>
  <si>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</si>
  <si>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</si>
  <si>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</si>
  <si>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</si>
  <si>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</si>
  <si>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</si>
  <si>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</si>
  <si>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</si>
  <si>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</si>
  <si>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</si>
  <si>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</si>
  <si>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</si>
  <si>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</si>
  <si>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</si>
  <si>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</si>
  <si>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</si>
  <si>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</si>
  <si>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</si>
  <si>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</si>
  <si>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</si>
  <si>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</si>
  <si>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</si>
  <si>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</si>
  <si>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</si>
  <si>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</si>
  <si>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</si>
  <si>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</si>
  <si>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</si>
  <si>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</si>
  <si>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</si>
  <si>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</si>
  <si>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</si>
  <si>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</si>
  <si>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</si>
  <si>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</si>
  <si>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</si>
  <si>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</si>
  <si>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</si>
  <si>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</si>
  <si>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</si>
  <si>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</si>
  <si>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</si>
  <si>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</si>
  <si>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</si>
  <si>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</si>
  <si>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</si>
  <si>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</si>
  <si>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</si>
  <si>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</si>
  <si>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</si>
  <si>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</si>
  <si>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</si>
  <si>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</si>
  <si>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</si>
  <si>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</si>
  <si>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</si>
  <si>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</si>
  <si>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</si>
  <si>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</si>
  <si>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</si>
  <si>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</si>
  <si>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</si>
  <si>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</si>
  <si>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</si>
  <si>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</si>
  <si>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</si>
  <si>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</si>
  <si>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</si>
  <si>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</si>
  <si>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</si>
  <si>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</si>
  <si>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</si>
  <si>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</si>
  <si>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</si>
  <si>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</si>
  <si>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</si>
  <si>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</si>
  <si>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</si>
  <si>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</si>
  <si>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</si>
  <si>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</si>
  <si>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</si>
  <si>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</si>
  <si>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</si>
  <si>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</si>
  <si>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</si>
  <si>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</si>
  <si>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</si>
  <si>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</si>
  <si>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</si>
  <si>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</si>
  <si>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</si>
  <si>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</si>
  <si>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</si>
  <si>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</si>
  <si>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</si>
  <si>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</si>
  <si>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</si>
  <si>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</si>
  <si>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</si>
  <si>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</si>
  <si>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</si>
  <si>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</si>
  <si>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</si>
  <si>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</si>
  <si>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</si>
  <si>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</si>
  <si>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</si>
  <si>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</si>
  <si>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</si>
  <si>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</si>
  <si>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</si>
  <si>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</si>
  <si>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</si>
  <si>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</si>
  <si>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</si>
  <si>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</si>
  <si>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</si>
  <si>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</si>
  <si>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</si>
  <si>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</si>
  <si>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</si>
  <si>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</si>
  <si>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</si>
  <si>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</si>
  <si>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</si>
  <si>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</si>
  <si>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</si>
  <si>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</si>
  <si>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</si>
  <si>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</si>
  <si>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</si>
  <si>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</si>
  <si>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</si>
  <si>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</si>
  <si>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</si>
  <si>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</si>
  <si>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</si>
  <si>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</si>
  <si>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</si>
  <si>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</si>
  <si>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</si>
  <si>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</si>
  <si>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</si>
  <si>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</si>
  <si>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</si>
  <si>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</si>
  <si>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</si>
  <si>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</si>
  <si>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</si>
  <si>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</si>
  <si>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</si>
  <si>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</si>
  <si>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</si>
  <si>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</si>
  <si>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</si>
  <si>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</si>
  <si>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</si>
  <si>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</si>
  <si>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</si>
  <si>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</si>
  <si>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</si>
  <si>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</si>
  <si>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</si>
  <si>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</si>
  <si>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</si>
  <si>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</si>
  <si>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</si>
  <si>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</si>
  <si>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</si>
  <si>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</si>
  <si>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</si>
  <si>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</si>
  <si>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</si>
  <si>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</si>
  <si>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</si>
  <si>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</si>
  <si>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</si>
  <si>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</si>
  <si>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</si>
  <si>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</si>
  <si>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</si>
  <si>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</si>
  <si>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</si>
  <si>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</si>
  <si>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</si>
  <si>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</si>
  <si>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</si>
  <si>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</si>
  <si>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</si>
  <si>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</si>
  <si>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</si>
  <si>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</si>
  <si>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</si>
  <si>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</si>
  <si>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</si>
  <si>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</si>
  <si>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</si>
  <si>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</si>
  <si>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</si>
  <si>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</si>
  <si>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</si>
  <si>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</si>
  <si>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</si>
  <si>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</si>
  <si>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</si>
  <si>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</si>
  <si>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</si>
  <si>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</si>
  <si>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</si>
  <si>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</si>
  <si>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</si>
  <si>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</si>
  <si>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</si>
  <si>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</si>
  <si>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</si>
  <si>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</si>
  <si>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</si>
  <si>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</si>
  <si>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</si>
  <si>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</si>
  <si>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</si>
  <si>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</si>
  <si>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</si>
  <si>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</si>
  <si>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</si>
  <si>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</si>
  <si>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</si>
  <si>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</si>
  <si>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</si>
  <si>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</si>
  <si>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</si>
  <si>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</si>
  <si>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</si>
  <si>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</si>
  <si>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</si>
  <si>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</si>
  <si>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</si>
  <si>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</si>
  <si>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</si>
  <si>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</si>
  <si>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</si>
  <si>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</si>
  <si>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</si>
  <si>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</si>
  <si>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</si>
  <si>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</si>
  <si>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</si>
  <si>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</si>
  <si>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</si>
  <si>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</si>
  <si>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</si>
  <si>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</si>
  <si>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</si>
  <si>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</si>
  <si>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</si>
  <si>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</si>
  <si>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</si>
  <si>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</si>
  <si>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</si>
  <si>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</si>
  <si>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</si>
  <si>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</si>
  <si>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</si>
  <si>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</si>
  <si>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</si>
  <si>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</si>
  <si>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</si>
  <si>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</si>
  <si>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</si>
  <si>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</si>
  <si>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</si>
  <si>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</si>
  <si>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</si>
  <si>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</si>
  <si>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</si>
  <si>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</si>
  <si>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</si>
  <si>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</si>
  <si>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</si>
  <si>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</si>
  <si>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</si>
  <si>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</si>
  <si>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</si>
  <si>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</si>
  <si>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</si>
  <si>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</si>
  <si>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</si>
  <si>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</si>
  <si>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</si>
  <si>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</si>
  <si>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</si>
  <si>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</si>
  <si>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</si>
  <si>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</si>
  <si>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</si>
  <si>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</si>
  <si>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</si>
  <si>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</si>
  <si>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</si>
  <si>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</si>
  <si>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</si>
  <si>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</si>
  <si>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</si>
  <si>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</si>
  <si>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</si>
  <si>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</si>
  <si>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</si>
  <si>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</si>
  <si>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</si>
  <si>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</si>
  <si>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</si>
  <si>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</si>
  <si>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</si>
  <si>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</si>
  <si>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</si>
  <si>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</si>
  <si>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</si>
  <si>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</si>
  <si>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</si>
  <si>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</si>
  <si>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</si>
  <si>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</si>
  <si>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</si>
  <si>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</si>
  <si>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</si>
  <si>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</si>
  <si>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</si>
  <si>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</si>
  <si>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</si>
  <si>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</si>
  <si>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</si>
  <si>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</si>
  <si>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</si>
  <si>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</si>
  <si>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</si>
  <si>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</si>
  <si>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</si>
  <si>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</si>
  <si>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</si>
  <si>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</si>
  <si>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</si>
  <si>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</si>
  <si>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</si>
  <si>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</si>
  <si>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</si>
  <si>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</si>
  <si>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</si>
  <si>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</si>
  <si>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</si>
  <si>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</si>
  <si>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</si>
  <si>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</si>
  <si>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</si>
  <si>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</si>
  <si>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</si>
  <si>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</si>
  <si>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</si>
  <si>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</si>
  <si>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</si>
  <si>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</si>
  <si>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</si>
  <si>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</si>
  <si>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</si>
  <si>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</si>
  <si>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</si>
  <si>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</si>
  <si>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</si>
  <si>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</si>
  <si>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</si>
  <si>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</si>
  <si>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</si>
  <si>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</si>
  <si>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</si>
  <si>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</si>
  <si>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</si>
  <si>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</si>
  <si>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</si>
  <si>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</si>
  <si>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</si>
  <si>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</si>
  <si>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</si>
  <si>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</si>
  <si>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</si>
  <si>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</si>
  <si>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</si>
  <si>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</si>
  <si>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</si>
  <si>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</si>
  <si>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</si>
  <si>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</si>
  <si>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</si>
  <si>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</si>
  <si>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</si>
  <si>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</si>
  <si>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</si>
  <si>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</si>
  <si>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</si>
  <si>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</si>
  <si>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</si>
  <si>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</si>
  <si>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</si>
  <si>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</si>
  <si>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</si>
  <si>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</si>
  <si>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</si>
  <si>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</si>
  <si>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</si>
  <si>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</si>
  <si>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</si>
  <si>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</si>
  <si>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</si>
  <si>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</si>
  <si>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</si>
  <si>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</si>
  <si>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</si>
  <si>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</si>
  <si>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</si>
  <si>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</si>
  <si>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</si>
  <si>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</si>
  <si>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</si>
  <si>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</si>
  <si>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</si>
  <si>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</si>
  <si>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</si>
  <si>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</si>
  <si>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</si>
  <si>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</si>
  <si>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</si>
  <si>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</si>
  <si>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</si>
  <si>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</si>
  <si>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</si>
  <si>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</si>
  <si>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</si>
  <si>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</si>
  <si>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</si>
  <si>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</si>
  <si>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</si>
  <si>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</si>
  <si>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</si>
  <si>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</si>
  <si>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</si>
  <si>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</si>
  <si>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</si>
  <si>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</si>
  <si>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</si>
  <si>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</si>
  <si>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</si>
  <si>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</si>
  <si>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</si>
  <si>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</si>
  <si>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</si>
  <si>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</si>
  <si>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</si>
  <si>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</si>
  <si>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</si>
  <si>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</si>
  <si>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</si>
  <si>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</si>
  <si>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</si>
  <si>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</si>
  <si>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</si>
  <si>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</si>
  <si>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</si>
  <si>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</si>
  <si>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</si>
  <si>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</si>
  <si>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</si>
  <si>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</si>
  <si>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</si>
  <si>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</si>
  <si>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</si>
  <si>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</si>
  <si>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</si>
  <si>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</si>
  <si>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</si>
  <si>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</si>
  <si>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</si>
  <si>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</si>
  <si>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</si>
  <si>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</si>
  <si>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</si>
  <si>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</si>
  <si>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</si>
  <si>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</si>
  <si>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</si>
  <si>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</si>
  <si>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</si>
  <si>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</si>
  <si>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</si>
  <si>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</si>
  <si>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</si>
  <si>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</si>
  <si>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</si>
  <si>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</si>
  <si>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</si>
  <si>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</si>
  <si>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</si>
  <si>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</si>
  <si>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</si>
  <si>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</si>
  <si>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</si>
  <si>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</si>
  <si>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</si>
  <si>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</si>
  <si>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</si>
  <si>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</si>
  <si>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</si>
  <si>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</si>
  <si>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</si>
  <si>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</si>
  <si>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</si>
  <si>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</si>
  <si>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</si>
  <si>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</si>
  <si>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</si>
  <si>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</si>
  <si>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</si>
  <si>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</si>
  <si>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</si>
  <si>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</si>
  <si>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</si>
  <si>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</si>
  <si>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</si>
  <si>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</si>
  <si>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</si>
  <si>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</si>
  <si>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</si>
  <si>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</si>
  <si>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</si>
  <si>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</si>
  <si>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</si>
  <si>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</si>
  <si>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</si>
  <si>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</si>
  <si>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</si>
  <si>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</si>
  <si>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</si>
  <si>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</si>
  <si>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</si>
  <si>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</si>
  <si>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</si>
  <si>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</si>
  <si>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</si>
  <si>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</si>
  <si>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</si>
  <si>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</si>
  <si>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</si>
  <si>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</si>
  <si>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</si>
  <si>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</si>
  <si>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</si>
  <si>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</si>
  <si>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</si>
  <si>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</si>
  <si>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</si>
  <si>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</si>
  <si>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</si>
  <si>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</si>
  <si>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</si>
  <si>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</si>
  <si>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</si>
  <si>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</si>
  <si>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</si>
  <si>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</si>
  <si>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</si>
  <si>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</si>
  <si>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</si>
  <si>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</si>
  <si>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</si>
  <si>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</si>
  <si>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</si>
  <si>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</si>
  <si>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</si>
  <si>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</si>
  <si>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</si>
  <si>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</si>
  <si>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</si>
  <si>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</si>
  <si>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</si>
  <si>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</si>
  <si>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</si>
  <si>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</si>
  <si>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</si>
  <si>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</si>
  <si>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</si>
  <si>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</si>
  <si>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</si>
  <si>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</si>
  <si>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</si>
  <si>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</si>
  <si>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</si>
  <si>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</si>
  <si>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</si>
  <si>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</si>
  <si>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</si>
  <si>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</si>
  <si>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</si>
  <si>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</si>
  <si>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</si>
  <si>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</si>
  <si>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</si>
  <si>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</si>
  <si>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</si>
  <si>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</si>
  <si>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</si>
  <si>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</si>
  <si>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</si>
  <si>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</si>
  <si>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</si>
  <si>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</si>
  <si>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</si>
  <si>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</si>
  <si>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</si>
  <si>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</si>
  <si>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</si>
  <si>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</si>
  <si>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</si>
  <si>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</si>
  <si>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</si>
  <si>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</si>
  <si>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</si>
  <si>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</si>
  <si>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</si>
  <si>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</si>
  <si>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</si>
  <si>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</si>
  <si>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</si>
  <si>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</si>
  <si>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</si>
  <si>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</si>
  <si>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</si>
  <si>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</si>
  <si>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</si>
  <si>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</si>
  <si>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</si>
  <si>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</si>
  <si>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</si>
  <si>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</si>
  <si>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</si>
  <si>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</si>
  <si>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</si>
  <si>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</si>
  <si>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</si>
  <si>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</si>
  <si>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</si>
  <si>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</si>
  <si>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</si>
  <si>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</si>
  <si>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</si>
  <si>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</si>
  <si>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</si>
  <si>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</si>
  <si>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</si>
  <si>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</si>
  <si>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</si>
  <si>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</si>
  <si>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</si>
  <si>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</si>
  <si>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</si>
  <si>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</si>
  <si>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</si>
  <si>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</si>
  <si>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</si>
  <si>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</si>
  <si>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</si>
  <si>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</si>
  <si>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</si>
  <si>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</si>
  <si>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</si>
  <si>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</si>
  <si>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</si>
  <si>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</si>
  <si>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</si>
  <si>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</si>
  <si>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</si>
  <si>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</si>
  <si>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</si>
  <si>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</si>
  <si>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</si>
  <si>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</si>
  <si>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</si>
  <si>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</si>
  <si>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</si>
  <si>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</si>
  <si>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</si>
  <si>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</si>
  <si>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</si>
  <si>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</si>
  <si>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</si>
  <si>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</si>
  <si>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</si>
  <si>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</si>
  <si>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</si>
  <si>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</si>
  <si>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</si>
  <si>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</si>
  <si>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</si>
  <si>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</si>
  <si>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</si>
  <si>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</si>
  <si>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</si>
  <si>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</si>
  <si>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</si>
  <si>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</si>
  <si>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</si>
  <si>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</si>
  <si>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</si>
  <si>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</si>
  <si>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</si>
  <si>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</si>
  <si>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</si>
  <si>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</si>
  <si>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</si>
  <si>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</si>
  <si>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</si>
  <si>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</si>
  <si>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</si>
  <si>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</si>
  <si>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</si>
  <si>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</si>
  <si>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</si>
  <si>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</si>
  <si>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</si>
  <si>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</si>
  <si>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</si>
  <si>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</si>
  <si>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</si>
  <si>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</si>
  <si>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</si>
  <si>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</si>
  <si>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</si>
  <si>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</si>
  <si>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</si>
  <si>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</si>
  <si>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</si>
  <si>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</si>
  <si>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</si>
  <si>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</si>
  <si>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</si>
  <si>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</si>
  <si>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</si>
  <si>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</si>
  <si>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</si>
  <si>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</si>
  <si>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</si>
  <si>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</si>
  <si>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</si>
  <si>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</si>
  <si>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</si>
  <si>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</si>
  <si>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</si>
  <si>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</si>
  <si>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</si>
  <si>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</si>
  <si>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</si>
  <si>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</si>
  <si>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</si>
  <si>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</si>
  <si>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</si>
  <si>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</si>
  <si>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</si>
  <si>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</si>
  <si>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</si>
  <si>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</si>
  <si>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</si>
  <si>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</si>
  <si>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</si>
  <si>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</si>
  <si>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</si>
  <si>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</si>
  <si>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</si>
  <si>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</si>
  <si>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</si>
  <si>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</si>
  <si>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</si>
  <si>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</si>
  <si>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</si>
  <si>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</si>
  <si>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</si>
  <si>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</si>
  <si>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</si>
  <si>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</si>
  <si>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</si>
  <si>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</si>
  <si>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</si>
  <si>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</si>
  <si>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</si>
  <si>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</si>
  <si>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</si>
  <si>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</si>
  <si>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</si>
  <si>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</si>
  <si>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</si>
  <si>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</si>
  <si>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</si>
  <si>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</si>
  <si>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</si>
  <si>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</si>
  <si>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</si>
  <si>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</si>
  <si>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</si>
  <si>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</si>
  <si>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</si>
  <si>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</si>
  <si>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</si>
  <si>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</si>
  <si>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</si>
  <si>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</si>
  <si>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</si>
  <si>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</si>
  <si>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</si>
  <si>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</si>
  <si>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</si>
  <si>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</si>
  <si>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</si>
  <si>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</si>
  <si>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</si>
  <si>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</si>
  <si>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</si>
  <si>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</si>
  <si>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</si>
  <si>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</si>
  <si>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</si>
  <si>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</si>
  <si>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</si>
  <si>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</si>
  <si>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</si>
  <si>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</si>
  <si>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</si>
  <si>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</si>
  <si>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</si>
  <si>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</si>
  <si>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</si>
  <si>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</si>
  <si>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</si>
  <si>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</si>
  <si>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</si>
  <si>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</si>
  <si>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</si>
  <si>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</si>
  <si>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</si>
  <si>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</si>
  <si>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</si>
  <si>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</si>
  <si>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</si>
  <si>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</si>
  <si>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</si>
  <si>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</si>
  <si>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</si>
  <si>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</si>
  <si>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</si>
  <si>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</si>
  <si>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</si>
  <si>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</si>
  <si>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</si>
  <si>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</si>
  <si>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</si>
  <si>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</si>
  <si>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</si>
  <si>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</si>
  <si>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</si>
  <si>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</si>
  <si>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</si>
  <si>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</si>
  <si>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</si>
  <si>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</si>
  <si>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</si>
  <si>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</si>
  <si>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</si>
  <si>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</si>
  <si>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</si>
  <si>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</si>
  <si>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</si>
  <si>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</si>
  <si>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</si>
  <si>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</si>
  <si>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</si>
  <si>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</si>
  <si>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</si>
  <si>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</si>
  <si>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</si>
  <si>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</si>
  <si>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</si>
  <si>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</si>
  <si>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</si>
  <si>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</si>
  <si>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</si>
  <si>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</si>
  <si>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</si>
  <si>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</si>
  <si>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</si>
  <si>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</si>
  <si>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</si>
  <si>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</si>
  <si>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</si>
  <si>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</si>
  <si>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</si>
  <si>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</si>
  <si>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</si>
  <si>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</si>
  <si>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</si>
  <si>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</si>
  <si>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</si>
  <si>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</si>
  <si>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</si>
  <si>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</si>
  <si>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</si>
  <si>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</si>
  <si>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</si>
  <si>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</si>
  <si>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</si>
  <si>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</si>
  <si>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</si>
  <si>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</si>
  <si>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</si>
  <si>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</si>
  <si>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</si>
  <si>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</si>
  <si>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</si>
  <si>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</si>
  <si>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</si>
  <si>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</si>
  <si>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</si>
  <si>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</si>
  <si>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</si>
  <si>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</si>
  <si>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</si>
  <si>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</si>
  <si>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</si>
  <si>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</si>
  <si>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</si>
  <si>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</si>
  <si>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</si>
  <si>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</si>
  <si>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</si>
  <si>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</si>
  <si>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</si>
  <si>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</si>
  <si>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</si>
  <si>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</si>
  <si>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</si>
  <si>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</si>
  <si>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</si>
  <si>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</si>
  <si>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</si>
  <si>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</si>
  <si>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</si>
  <si>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</si>
  <si>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</si>
  <si>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</si>
  <si>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</si>
  <si>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</si>
  <si>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</si>
  <si>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</si>
  <si>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</si>
  <si>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</si>
  <si>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</si>
  <si>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</si>
  <si>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</si>
  <si>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</si>
  <si>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</si>
  <si>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</si>
  <si>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</si>
  <si>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</si>
  <si>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</si>
  <si>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</si>
  <si>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</si>
  <si>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</si>
  <si>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</si>
  <si>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</si>
  <si>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</si>
  <si>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</si>
  <si>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</si>
  <si>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</si>
  <si>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</si>
  <si>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</si>
  <si>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</si>
  <si>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</si>
  <si>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</si>
  <si>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</si>
  <si>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</si>
  <si>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</si>
  <si>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</si>
  <si>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</si>
  <si>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</si>
  <si>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</si>
  <si>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</si>
  <si>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</si>
  <si>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</si>
  <si>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</si>
  <si>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</si>
  <si>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</si>
  <si>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</si>
  <si>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</si>
  <si>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</si>
  <si>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</si>
  <si>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</si>
  <si>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</si>
  <si>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</si>
  <si>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</si>
  <si>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</si>
  <si>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</si>
  <si>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</si>
  <si>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</si>
  <si>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</si>
  <si>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</si>
  <si>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</si>
  <si>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</si>
  <si>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</si>
  <si>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</si>
  <si>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</si>
  <si>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</si>
  <si>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</si>
  <si>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</si>
  <si>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</si>
  <si>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</si>
  <si>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</si>
  <si>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</si>
  <si>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</si>
  <si>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</si>
  <si>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</si>
  <si>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</si>
  <si>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</si>
  <si>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</si>
  <si>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</si>
  <si>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</si>
  <si>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</si>
  <si>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</si>
  <si>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</si>
  <si>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</si>
  <si>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</si>
  <si>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</si>
  <si>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</si>
  <si>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</si>
  <si>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</si>
  <si>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</si>
  <si>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</si>
  <si>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</si>
  <si>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</si>
  <si>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</si>
  <si>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</si>
  <si>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</si>
  <si>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</si>
  <si>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</si>
  <si>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</si>
  <si>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</si>
  <si>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</si>
  <si>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</si>
  <si>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</si>
  <si>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</si>
  <si>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</si>
  <si>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</si>
  <si>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</si>
  <si>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</si>
  <si>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</si>
  <si>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</si>
  <si>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</si>
  <si>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</si>
  <si>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</si>
  <si>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</si>
  <si>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</si>
  <si>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</si>
  <si>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</si>
  <si>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</si>
  <si>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</si>
  <si>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</si>
  <si>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</si>
  <si>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</si>
  <si>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</si>
  <si>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</si>
  <si>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</si>
  <si>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</si>
  <si>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</si>
  <si>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</si>
  <si>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</si>
  <si>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</si>
  <si>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</si>
  <si>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</si>
  <si>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</si>
  <si>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</si>
  <si>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</si>
  <si>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</si>
  <si>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</si>
  <si>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</si>
  <si>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</si>
  <si>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</si>
  <si>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</si>
  <si>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</si>
  <si>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</si>
  <si>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</si>
  <si>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</si>
  <si>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</si>
  <si>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</si>
  <si>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</si>
  <si>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</si>
  <si>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</si>
  <si>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</si>
  <si>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</si>
  <si>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</si>
  <si>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</si>
  <si>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</si>
  <si>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</si>
  <si>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</si>
  <si>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</si>
  <si>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</si>
  <si>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</si>
  <si>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</si>
  <si>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</si>
  <si>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</si>
  <si>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</si>
  <si>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</si>
  <si>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</si>
  <si>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</si>
  <si>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</si>
  <si>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</si>
  <si>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</si>
  <si>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</si>
  <si>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</si>
  <si>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</si>
  <si>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</si>
  <si>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</si>
  <si>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</si>
  <si>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</si>
  <si>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</si>
  <si>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</si>
  <si>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</si>
  <si>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</si>
  <si>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</si>
  <si>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</si>
  <si>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</si>
  <si>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</si>
  <si>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</si>
  <si>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</si>
  <si>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</si>
  <si>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</si>
  <si>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</si>
  <si>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</si>
  <si>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</si>
  <si>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</si>
  <si>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</si>
  <si>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</si>
  <si>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</si>
  <si>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</si>
  <si>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</si>
  <si>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</si>
  <si>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</si>
  <si>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</si>
  <si>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</si>
  <si>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</si>
  <si>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</si>
  <si>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</si>
  <si>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</si>
  <si>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</si>
  <si>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</si>
  <si>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</si>
  <si>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</si>
  <si>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</si>
  <si>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</si>
  <si>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</si>
  <si>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</si>
  <si>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</si>
  <si>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</si>
  <si>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</si>
  <si>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</si>
  <si>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</si>
  <si>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</si>
  <si>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</si>
  <si>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</si>
  <si>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</si>
  <si>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</si>
  <si>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</si>
  <si>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</si>
  <si>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</si>
  <si>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</si>
  <si>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</si>
  <si>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</si>
  <si>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</si>
  <si>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</si>
  <si>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</si>
  <si>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</si>
  <si>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</si>
  <si>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</si>
  <si>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</si>
  <si>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</si>
  <si>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</si>
  <si>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</si>
  <si>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</si>
  <si>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</si>
  <si>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</si>
  <si>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</si>
  <si>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</si>
  <si>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</si>
  <si>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</si>
  <si>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</si>
  <si>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</si>
  <si>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</si>
  <si>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</si>
  <si>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</si>
  <si>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</si>
  <si>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</si>
  <si>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</si>
  <si>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</si>
  <si>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</si>
  <si>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</si>
  <si>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</si>
  <si>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</si>
  <si>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</si>
  <si>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</si>
  <si>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</si>
  <si>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</si>
  <si>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</si>
  <si>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</si>
  <si>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</si>
  <si>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</si>
  <si>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</si>
  <si>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</si>
  <si>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</si>
  <si>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</si>
  <si>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</si>
  <si>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</si>
  <si>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</si>
  <si>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</si>
  <si>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</si>
  <si>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</si>
  <si>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</si>
  <si>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</si>
  <si>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</si>
  <si>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</si>
  <si>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</si>
  <si>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</si>
  <si>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</si>
  <si>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</si>
  <si>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</si>
  <si>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</si>
  <si>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</si>
  <si>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</si>
  <si>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</si>
  <si>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</si>
  <si>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</si>
  <si>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</si>
  <si>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</si>
  <si>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</si>
  <si>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</si>
  <si>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</si>
  <si>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</si>
  <si>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</si>
  <si>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</si>
  <si>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</si>
  <si>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</si>
  <si>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</si>
  <si>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</si>
  <si>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</si>
  <si>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</si>
  <si>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</si>
  <si>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</si>
  <si>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</si>
  <si>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</si>
  <si>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</si>
  <si>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</si>
  <si>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</si>
  <si>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</si>
  <si>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</si>
  <si>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</si>
  <si>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</si>
  <si>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</si>
  <si>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</si>
  <si>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</si>
  <si>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</si>
  <si>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</si>
  <si>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</si>
  <si>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</si>
  <si>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</si>
  <si>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</si>
  <si>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</si>
  <si>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</si>
  <si>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</si>
  <si>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</si>
  <si>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</si>
  <si>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</si>
  <si>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</si>
  <si>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</si>
  <si>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</si>
  <si>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</si>
  <si>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</si>
  <si>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</si>
  <si>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</si>
  <si>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</si>
  <si>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</si>
  <si>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</si>
  <si>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</si>
  <si>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</si>
  <si>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</si>
  <si>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</si>
  <si>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INVESTIGACION, PLANEACION Y ESTADISTICA PARA EL MUNICIPIO DE CELAYA, GTO</t>
  </si>
  <si>
    <t>Al 31 de diciembre de 2017 y al 31 de diciembre de 2018 (b)</t>
  </si>
  <si>
    <t>Del 1 de enero al 31 de diciembre de 2018 (b)</t>
  </si>
  <si>
    <t>a) APP 1                    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</si>
</sst>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5" t="s">
        <v>828</v>
      </c>
      <c r="B1" s="156"/>
      <c r="C1" s="156"/>
      <c r="D1" s="156"/>
      <c r="E1" s="15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58" t="s">
        <v>3301</v>
      </c>
      <c r="D3" s="15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9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1" t="s">
        <v>541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1"/>
    </row>
    <row r="3" spans="1:11" ht="14.25" x14ac:dyDescent="0.45">
      <c r="A3" s="162" t="s">
        <v>165</v>
      </c>
      <c r="B3" s="163"/>
      <c r="C3" s="163"/>
      <c r="D3" s="164"/>
    </row>
    <row r="4" spans="1:11" ht="14.25" x14ac:dyDescent="0.45">
      <c r="A4" s="165" t="str">
        <f>TRIMESTRE</f>
        <v>Del 1 de enero al 31 de diciembre de 2018 (b)</v>
      </c>
      <c r="B4" s="166"/>
      <c r="C4" s="166"/>
      <c r="D4" s="167"/>
    </row>
    <row r="5" spans="1:11" ht="14.25" x14ac:dyDescent="0.45">
      <c r="A5" s="168" t="s">
        <v>118</v>
      </c>
      <c r="B5" s="169"/>
      <c r="C5" s="169"/>
      <c r="D5" s="170"/>
    </row>
    <row r="6" spans="1:11" ht="14.25" x14ac:dyDescent="0.45"/>
    <row r="7" spans="1:11" ht="39" customHeight="1" x14ac:dyDescent="0.45">
      <c r="A7" s="116" t="s">
        <v>0</v>
      </c>
      <c r="B7" s="45" t="s">
        <v>180</v>
      </c>
      <c r="C7" s="45" t="s">
        <v>166</v>
      </c>
      <c r="D7" s="45" t="s">
        <v>181</v>
      </c>
    </row>
    <row r="8" spans="1:11" x14ac:dyDescent="0.25">
      <c r="A8" s="55" t="s">
        <v>167</v>
      </c>
      <c r="B8" s="40">
        <f>SUM(B9:B11)</f>
        <v>11040174</v>
      </c>
      <c r="C8" s="40">
        <f t="shared" ref="C8:D8" si="0">SUM(C9:C11)</f>
        <v>13750279.73</v>
      </c>
      <c r="D8" s="40">
        <f t="shared" si="0"/>
        <v>13750279.73</v>
      </c>
    </row>
    <row r="9" spans="1:11" x14ac:dyDescent="0.25">
      <c r="A9" s="53" t="s">
        <v>168</v>
      </c>
      <c r="B9" s="23">
        <v>11040174</v>
      </c>
      <c r="C9" s="150">
        <v>13750279.73</v>
      </c>
      <c r="D9" s="150">
        <v>13750279.73</v>
      </c>
    </row>
    <row r="10" spans="1:11" x14ac:dyDescent="0.25">
      <c r="A10" s="53" t="s">
        <v>169</v>
      </c>
      <c r="B10" s="23"/>
      <c r="C10" s="23"/>
      <c r="D10" s="23"/>
    </row>
    <row r="11" spans="1:11" ht="14.25" x14ac:dyDescent="0.45">
      <c r="A11" s="53" t="s">
        <v>170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179</v>
      </c>
      <c r="B13" s="40">
        <f>B14+B15</f>
        <v>11040174</v>
      </c>
      <c r="C13" s="40">
        <f t="shared" ref="C13:D13" si="2">C14+C15</f>
        <v>13750279.73</v>
      </c>
      <c r="D13" s="40">
        <f t="shared" si="2"/>
        <v>13266536.17</v>
      </c>
    </row>
    <row r="14" spans="1:11" x14ac:dyDescent="0.25">
      <c r="A14" s="53" t="s">
        <v>171</v>
      </c>
      <c r="B14" s="23">
        <v>11040174</v>
      </c>
      <c r="C14" s="150">
        <v>13750279.73</v>
      </c>
      <c r="D14" s="150">
        <v>13266536.17</v>
      </c>
    </row>
    <row r="15" spans="1:11" x14ac:dyDescent="0.25">
      <c r="A15" s="53" t="s">
        <v>172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173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174</v>
      </c>
      <c r="B18" s="119">
        <v>0</v>
      </c>
      <c r="C18" s="23"/>
      <c r="D18" s="23"/>
    </row>
    <row r="19" spans="1:4" ht="14.25" x14ac:dyDescent="0.45">
      <c r="A19" s="53" t="s">
        <v>175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176</v>
      </c>
      <c r="B21" s="40">
        <f>B8-B13+B17</f>
        <v>0</v>
      </c>
      <c r="C21" s="40">
        <f t="shared" ref="C21:D21" si="4">C8-C13+C17</f>
        <v>0</v>
      </c>
      <c r="D21" s="40">
        <f t="shared" si="4"/>
        <v>483743.56000000052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177</v>
      </c>
      <c r="B23" s="40">
        <f>B21-B11</f>
        <v>0</v>
      </c>
      <c r="C23" s="40">
        <f t="shared" ref="C23:D23" si="5">C21-C11</f>
        <v>0</v>
      </c>
      <c r="D23" s="40">
        <f t="shared" si="5"/>
        <v>483743.56000000052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178</v>
      </c>
      <c r="B25" s="40">
        <f>B23-B17</f>
        <v>0</v>
      </c>
      <c r="C25" s="40">
        <f t="shared" ref="C25" si="6">C23-C17</f>
        <v>0</v>
      </c>
      <c r="D25" s="40">
        <f>D23-D17</f>
        <v>483743.56000000052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182</v>
      </c>
      <c r="B28" s="45" t="s">
        <v>183</v>
      </c>
      <c r="C28" s="45" t="s">
        <v>166</v>
      </c>
      <c r="D28" s="45" t="s">
        <v>184</v>
      </c>
    </row>
    <row r="29" spans="1:4" ht="14.25" x14ac:dyDescent="0.45">
      <c r="A29" s="55" t="s">
        <v>185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186</v>
      </c>
      <c r="B30" s="60"/>
      <c r="C30" s="60"/>
      <c r="D30" s="60"/>
    </row>
    <row r="31" spans="1:4" ht="14.25" x14ac:dyDescent="0.45">
      <c r="A31" s="53" t="s">
        <v>187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188</v>
      </c>
      <c r="B33" s="61">
        <f>B25+B29</f>
        <v>0</v>
      </c>
      <c r="C33" s="61">
        <f t="shared" ref="C33:D33" si="8">C25+C29</f>
        <v>0</v>
      </c>
      <c r="D33" s="61">
        <f t="shared" si="8"/>
        <v>483743.56000000052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182</v>
      </c>
      <c r="B36" s="45" t="s">
        <v>189</v>
      </c>
      <c r="C36" s="45" t="s">
        <v>166</v>
      </c>
      <c r="D36" s="45" t="s">
        <v>181</v>
      </c>
    </row>
    <row r="37" spans="1:4" x14ac:dyDescent="0.25">
      <c r="A37" s="55" t="s">
        <v>190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191</v>
      </c>
      <c r="B38" s="60"/>
      <c r="C38" s="60"/>
      <c r="D38" s="60"/>
    </row>
    <row r="39" spans="1:4" x14ac:dyDescent="0.25">
      <c r="A39" s="53" t="s">
        <v>192</v>
      </c>
      <c r="B39" s="60"/>
      <c r="C39" s="60"/>
      <c r="D39" s="60"/>
    </row>
    <row r="40" spans="1:4" x14ac:dyDescent="0.25">
      <c r="A40" s="55" t="s">
        <v>193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194</v>
      </c>
      <c r="B41" s="60"/>
      <c r="C41" s="60"/>
      <c r="D41" s="60"/>
    </row>
    <row r="42" spans="1:4" x14ac:dyDescent="0.25">
      <c r="A42" s="53" t="s">
        <v>195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196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182</v>
      </c>
      <c r="B47" s="45" t="s">
        <v>189</v>
      </c>
      <c r="C47" s="45" t="s">
        <v>166</v>
      </c>
      <c r="D47" s="45" t="s">
        <v>181</v>
      </c>
    </row>
    <row r="48" spans="1:4" x14ac:dyDescent="0.25">
      <c r="A48" s="126" t="s">
        <v>197</v>
      </c>
      <c r="B48" s="124">
        <f>B9</f>
        <v>11040174</v>
      </c>
      <c r="C48" s="124">
        <f>C9</f>
        <v>13750279.73</v>
      </c>
      <c r="D48" s="124">
        <f t="shared" ref="D48" si="12">D9</f>
        <v>13750279.73</v>
      </c>
    </row>
    <row r="49" spans="1:4" x14ac:dyDescent="0.25">
      <c r="A49" s="127" t="s">
        <v>198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191</v>
      </c>
      <c r="B50" s="60"/>
      <c r="C50" s="60"/>
      <c r="D50" s="60"/>
    </row>
    <row r="51" spans="1:4" x14ac:dyDescent="0.25">
      <c r="A51" s="128" t="s">
        <v>194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171</v>
      </c>
      <c r="B53" s="60">
        <f>B14</f>
        <v>11040174</v>
      </c>
      <c r="C53" s="60">
        <f t="shared" ref="C53:D53" si="14">C14</f>
        <v>13750279.73</v>
      </c>
      <c r="D53" s="60">
        <f t="shared" si="14"/>
        <v>13266536.17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174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200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483743.56000000052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199</v>
      </c>
      <c r="B59" s="61">
        <f>B57-B49</f>
        <v>0</v>
      </c>
      <c r="C59" s="61">
        <f t="shared" ref="C59:D59" si="17">C57-C49</f>
        <v>0</v>
      </c>
      <c r="D59" s="61">
        <f t="shared" si="17"/>
        <v>483743.56000000052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182</v>
      </c>
      <c r="B62" s="45" t="s">
        <v>189</v>
      </c>
      <c r="C62" s="45" t="s">
        <v>166</v>
      </c>
      <c r="D62" s="45" t="s">
        <v>181</v>
      </c>
    </row>
    <row r="63" spans="1:4" x14ac:dyDescent="0.25">
      <c r="A63" s="126" t="s">
        <v>169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201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192</v>
      </c>
      <c r="B65" s="23"/>
      <c r="C65" s="23"/>
      <c r="D65" s="23"/>
    </row>
    <row r="66" spans="1:4" x14ac:dyDescent="0.25">
      <c r="A66" s="128" t="s">
        <v>195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202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175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204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203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47244094488188981" right="0" top="0" bottom="0" header="0.31496062992125984" footer="0.31496062992125984"/>
  <pageSetup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11040174</v>
      </c>
      <c r="Q2" s="18">
        <f>'Formato 4'!C8</f>
        <v>13750279.73</v>
      </c>
      <c r="R2" s="18">
        <f>'Formato 4'!D8</f>
        <v>13750279.73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214</v>
      </c>
      <c r="P3" s="18">
        <f>'Formato 4'!B9</f>
        <v>11040174</v>
      </c>
      <c r="Q3" s="18">
        <f>'Formato 4'!C9</f>
        <v>13750279.73</v>
      </c>
      <c r="R3" s="18">
        <f>'Formato 4'!D9</f>
        <v>13750279.73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11040174</v>
      </c>
      <c r="Q6" s="18">
        <f>'Formato 4'!C13</f>
        <v>13750279.73</v>
      </c>
      <c r="R6" s="18">
        <f>'Formato 4'!D13</f>
        <v>13266536.17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11040174</v>
      </c>
      <c r="Q7" s="18">
        <f>'Formato 4'!C14</f>
        <v>13750279.73</v>
      </c>
      <c r="R7" s="18">
        <f>'Formato 4'!D14</f>
        <v>13266536.17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0</v>
      </c>
      <c r="R12" s="18">
        <f>'Formato 4'!D21</f>
        <v>483743.56000000052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0</v>
      </c>
      <c r="Q13" s="18">
        <f>'Formato 4'!C23</f>
        <v>0</v>
      </c>
      <c r="R13" s="18">
        <f>'Formato 4'!D23</f>
        <v>483743.56000000052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0</v>
      </c>
      <c r="Q14" s="18">
        <f>'Formato 4'!C25</f>
        <v>0</v>
      </c>
      <c r="R14" s="18">
        <f>'Formato 4'!D25</f>
        <v>483743.56000000052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0</v>
      </c>
      <c r="Q18">
        <f>'Formato 4'!C33</f>
        <v>0</v>
      </c>
      <c r="R18">
        <f>'Formato 4'!D33</f>
        <v>483743.56000000052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194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195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214</v>
      </c>
      <c r="P26">
        <f>'Formato 4'!B48</f>
        <v>11040174</v>
      </c>
      <c r="Q26">
        <f>'Formato 4'!C48</f>
        <v>13750279.73</v>
      </c>
      <c r="R26">
        <f>'Formato 4'!D48</f>
        <v>13750279.73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11040174</v>
      </c>
      <c r="Q30">
        <f>'Formato 4'!C53</f>
        <v>13750279.73</v>
      </c>
      <c r="R30">
        <f>'Formato 4'!D53</f>
        <v>13266536.17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15" sqref="A1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205</v>
      </c>
      <c r="B1" s="177"/>
      <c r="C1" s="177"/>
      <c r="D1" s="177"/>
      <c r="E1" s="177"/>
      <c r="F1" s="177"/>
      <c r="G1" s="177"/>
    </row>
    <row r="2" spans="1:8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206</v>
      </c>
      <c r="B3" s="163"/>
      <c r="C3" s="163"/>
      <c r="D3" s="163"/>
      <c r="E3" s="163"/>
      <c r="F3" s="163"/>
      <c r="G3" s="164"/>
    </row>
    <row r="4" spans="1:8" ht="14.25" x14ac:dyDescent="0.45">
      <c r="A4" s="165" t="str">
        <f>TRIMESTRE</f>
        <v>Del 1 de enero al 31 de diciembre de 2018 (b)</v>
      </c>
      <c r="B4" s="166"/>
      <c r="C4" s="166"/>
      <c r="D4" s="166"/>
      <c r="E4" s="166"/>
      <c r="F4" s="166"/>
      <c r="G4" s="167"/>
    </row>
    <row r="5" spans="1:8" ht="14.25" x14ac:dyDescent="0.4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213</v>
      </c>
      <c r="B6" s="176" t="s">
        <v>207</v>
      </c>
      <c r="C6" s="176"/>
      <c r="D6" s="176"/>
      <c r="E6" s="176"/>
      <c r="F6" s="176"/>
      <c r="G6" s="176" t="s">
        <v>208</v>
      </c>
    </row>
    <row r="7" spans="1:8" ht="30" x14ac:dyDescent="0.25">
      <c r="A7" s="175"/>
      <c r="B7" s="46" t="s">
        <v>209</v>
      </c>
      <c r="C7" s="45" t="s">
        <v>210</v>
      </c>
      <c r="D7" s="46" t="s">
        <v>211</v>
      </c>
      <c r="E7" s="46" t="s">
        <v>166</v>
      </c>
      <c r="F7" s="46" t="s">
        <v>212</v>
      </c>
      <c r="G7" s="176"/>
    </row>
    <row r="8" spans="1:8" x14ac:dyDescent="0.25">
      <c r="A8" s="52" t="s">
        <v>214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215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216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217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218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219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220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221</v>
      </c>
      <c r="B15" s="60"/>
      <c r="C15" s="60"/>
      <c r="D15" s="60"/>
      <c r="E15" s="60"/>
      <c r="F15" s="60"/>
      <c r="G15" s="60">
        <f t="shared" si="0"/>
        <v>0</v>
      </c>
    </row>
    <row r="16" spans="1:8" ht="14.25" x14ac:dyDescent="0.45">
      <c r="A16" s="10" t="s">
        <v>274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222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223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224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225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226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227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228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229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230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231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232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233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234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235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236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237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238</v>
      </c>
      <c r="B33" s="60"/>
      <c r="C33" s="60"/>
      <c r="D33" s="60"/>
      <c r="E33" s="60"/>
      <c r="F33" s="60"/>
      <c r="G33" s="60">
        <f t="shared" si="4"/>
        <v>0</v>
      </c>
    </row>
    <row r="34" spans="1:8" ht="14.25" customHeight="1" x14ac:dyDescent="0.25">
      <c r="A34" s="53" t="s">
        <v>239</v>
      </c>
      <c r="B34" s="151">
        <v>11040174</v>
      </c>
      <c r="C34" s="151">
        <v>3971594.54</v>
      </c>
      <c r="D34" s="151">
        <v>15011768.539999999</v>
      </c>
      <c r="E34" s="151">
        <v>13750279.73</v>
      </c>
      <c r="F34" s="151">
        <v>13750279.73</v>
      </c>
      <c r="G34" s="60">
        <f t="shared" si="4"/>
        <v>2710105.7300000004</v>
      </c>
    </row>
    <row r="35" spans="1:8" x14ac:dyDescent="0.25">
      <c r="A35" s="53" t="s">
        <v>240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ht="14.25" x14ac:dyDescent="0.45">
      <c r="A36" s="63" t="s">
        <v>241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242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243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244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275</v>
      </c>
      <c r="B41" s="61">
        <f>SUM(B9,B10,B11,B12,B13,B14,B15,B16,B28,B34,B35,B37)</f>
        <v>11040174</v>
      </c>
      <c r="C41" s="61">
        <f t="shared" ref="C41:E41" si="7">SUM(C9,C10,C11,C12,C13,C14,C15,C16,C28,C34,C35,C37)</f>
        <v>3971594.54</v>
      </c>
      <c r="D41" s="61">
        <f t="shared" si="7"/>
        <v>15011768.539999999</v>
      </c>
      <c r="E41" s="61">
        <f t="shared" si="7"/>
        <v>13750279.73</v>
      </c>
      <c r="F41" s="61">
        <f>SUM(F9,F10,F11,F12,F13,F14,F15,F16,F28,F34,F35,F37)</f>
        <v>13750279.73</v>
      </c>
      <c r="G41" s="61">
        <f>SUM(G9,G10,G11,G12,G13,G14,G15,G16,G28,G34,G35,G37)</f>
        <v>2710105.7300000004</v>
      </c>
    </row>
    <row r="42" spans="1:8" x14ac:dyDescent="0.25">
      <c r="A42" s="55" t="s">
        <v>245</v>
      </c>
      <c r="B42" s="129"/>
      <c r="C42" s="129"/>
      <c r="D42" s="129"/>
      <c r="E42" s="129"/>
      <c r="F42" s="129"/>
      <c r="G42" s="61">
        <f>IF(G41&gt;0,G41,0)</f>
        <v>2710105.7300000004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246</v>
      </c>
      <c r="B44" s="54"/>
      <c r="C44" s="54"/>
      <c r="D44" s="54"/>
      <c r="E44" s="54"/>
      <c r="F44" s="54"/>
      <c r="G44" s="54"/>
    </row>
    <row r="45" spans="1:8" x14ac:dyDescent="0.25">
      <c r="A45" s="53" t="s">
        <v>247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248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249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250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251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252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253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254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255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256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257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258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259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260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261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262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263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264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265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266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267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268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269</v>
      </c>
      <c r="B70" s="61">
        <f>B41+B65+B67</f>
        <v>11040174</v>
      </c>
      <c r="C70" s="61">
        <f t="shared" ref="C70:G70" si="15">C41+C65+C67</f>
        <v>3971594.54</v>
      </c>
      <c r="D70" s="61">
        <f t="shared" si="15"/>
        <v>15011768.539999999</v>
      </c>
      <c r="E70" s="61">
        <f t="shared" si="15"/>
        <v>13750279.73</v>
      </c>
      <c r="F70" s="61">
        <f t="shared" si="15"/>
        <v>13750279.73</v>
      </c>
      <c r="G70" s="61">
        <f t="shared" si="15"/>
        <v>2710105.7300000004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270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271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272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273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rintOptions horizontalCentered="1"/>
  <pageMargins left="0.39370078740157483" right="0" top="0" bottom="0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214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11040174</v>
      </c>
      <c r="Q28" s="18">
        <f>'Formato 5'!C34</f>
        <v>3971594.54</v>
      </c>
      <c r="R28" s="18">
        <f>'Formato 5'!D34</f>
        <v>15011768.539999999</v>
      </c>
      <c r="S28" s="18">
        <f>'Formato 5'!E34</f>
        <v>13750279.73</v>
      </c>
      <c r="T28" s="18">
        <f>'Formato 5'!F34</f>
        <v>13750279.73</v>
      </c>
      <c r="U28" s="18">
        <f>'Formato 5'!G34</f>
        <v>2710105.7300000004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11040174</v>
      </c>
      <c r="Q34">
        <f>'Formato 5'!C41</f>
        <v>3971594.54</v>
      </c>
      <c r="R34">
        <f>'Formato 5'!D41</f>
        <v>15011768.539999999</v>
      </c>
      <c r="S34">
        <f>'Formato 5'!E41</f>
        <v>13750279.73</v>
      </c>
      <c r="T34">
        <f>'Formato 5'!F41</f>
        <v>13750279.73</v>
      </c>
      <c r="U34">
        <f>'Formato 5'!G41</f>
        <v>2710105.7300000004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245</v>
      </c>
      <c r="U35">
        <f>'Formato 5'!G42</f>
        <v>2710105.7300000004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246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270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80" zoomScaleNormal="80" zoomScalePageLayoutView="90" workbookViewId="0">
      <selection activeCell="A14" sqref="A1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3284</v>
      </c>
      <c r="B1" s="177"/>
      <c r="C1" s="177"/>
      <c r="D1" s="177"/>
      <c r="E1" s="177"/>
      <c r="F1" s="177"/>
      <c r="G1" s="177"/>
    </row>
    <row r="2" spans="1:7" ht="14.25" x14ac:dyDescent="0.45">
      <c r="A2" s="181" t="str">
        <f>ENTE_PUBLICO_A</f>
        <v>INSTITUTO MUNICIPAL DE INVESTIGACION, PLANEACION Y ESTADISTICA PARA EL MUNICIPIO DE CELAYA, GTO,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276</v>
      </c>
      <c r="B3" s="182"/>
      <c r="C3" s="182"/>
      <c r="D3" s="182"/>
      <c r="E3" s="182"/>
      <c r="F3" s="182"/>
      <c r="G3" s="182"/>
    </row>
    <row r="4" spans="1:7" x14ac:dyDescent="0.25">
      <c r="A4" s="182" t="s">
        <v>277</v>
      </c>
      <c r="B4" s="182"/>
      <c r="C4" s="182"/>
      <c r="D4" s="182"/>
      <c r="E4" s="182"/>
      <c r="F4" s="182"/>
      <c r="G4" s="182"/>
    </row>
    <row r="5" spans="1:7" ht="14.25" x14ac:dyDescent="0.45">
      <c r="A5" s="183" t="str">
        <f>TRIMESTRE</f>
        <v>Del 1 de enero al 31 de diciembre de 2018 (b)</v>
      </c>
      <c r="B5" s="183"/>
      <c r="C5" s="183"/>
      <c r="D5" s="183"/>
      <c r="E5" s="183"/>
      <c r="F5" s="183"/>
      <c r="G5" s="183"/>
    </row>
    <row r="6" spans="1:7" ht="14.25" x14ac:dyDescent="0.4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278</v>
      </c>
      <c r="C7" s="179"/>
      <c r="D7" s="179"/>
      <c r="E7" s="179"/>
      <c r="F7" s="179"/>
      <c r="G7" s="180" t="s">
        <v>279</v>
      </c>
    </row>
    <row r="8" spans="1:7" ht="30" x14ac:dyDescent="0.25">
      <c r="A8" s="179"/>
      <c r="B8" s="45" t="s">
        <v>280</v>
      </c>
      <c r="C8" s="45" t="s">
        <v>281</v>
      </c>
      <c r="D8" s="45" t="s">
        <v>282</v>
      </c>
      <c r="E8" s="45" t="s">
        <v>166</v>
      </c>
      <c r="F8" s="45" t="s">
        <v>283</v>
      </c>
      <c r="G8" s="179"/>
    </row>
    <row r="9" spans="1:7" ht="14.25" x14ac:dyDescent="0.45">
      <c r="A9" s="82" t="s">
        <v>284</v>
      </c>
      <c r="B9" s="79">
        <f>SUM(B10,B18,B28,B38,B48,B58,B62,B71,B75)</f>
        <v>11040174</v>
      </c>
      <c r="C9" s="79">
        <f t="shared" ref="C9:G9" si="0">SUM(C10,C18,C28,C38,C48,C58,C62,C71,C75)</f>
        <v>3971594.5400000005</v>
      </c>
      <c r="D9" s="79">
        <f t="shared" si="0"/>
        <v>15011768.540000001</v>
      </c>
      <c r="E9" s="79">
        <f t="shared" si="0"/>
        <v>13750279.73</v>
      </c>
      <c r="F9" s="79">
        <f t="shared" si="0"/>
        <v>13266536.169999998</v>
      </c>
      <c r="G9" s="79">
        <f t="shared" si="0"/>
        <v>1261488.81</v>
      </c>
    </row>
    <row r="10" spans="1:7" x14ac:dyDescent="0.25">
      <c r="A10" s="83" t="s">
        <v>285</v>
      </c>
      <c r="B10" s="80">
        <f>SUM(B11:B17)</f>
        <v>10133733</v>
      </c>
      <c r="C10" s="80">
        <f t="shared" ref="C10:F10" si="1">SUM(C11:C17)</f>
        <v>140106.04999999999</v>
      </c>
      <c r="D10" s="80">
        <f t="shared" si="1"/>
        <v>10273839.050000001</v>
      </c>
      <c r="E10" s="80">
        <f t="shared" si="1"/>
        <v>10249323.43</v>
      </c>
      <c r="F10" s="80">
        <f t="shared" si="1"/>
        <v>9805460.8699999992</v>
      </c>
      <c r="G10" s="80">
        <f>SUM(G11:G17)</f>
        <v>24515.620000000112</v>
      </c>
    </row>
    <row r="11" spans="1:7" x14ac:dyDescent="0.25">
      <c r="A11" s="84" t="s">
        <v>286</v>
      </c>
      <c r="B11" s="80">
        <v>7170937.7800000003</v>
      </c>
      <c r="C11" s="152">
        <v>-248060.69</v>
      </c>
      <c r="D11" s="152">
        <v>6922877.0899999999</v>
      </c>
      <c r="E11" s="152">
        <v>6898361.4699999997</v>
      </c>
      <c r="F11" s="152">
        <v>6743031.7400000002</v>
      </c>
      <c r="G11" s="80">
        <f>D11-E11</f>
        <v>24515.620000000112</v>
      </c>
    </row>
    <row r="12" spans="1:7" x14ac:dyDescent="0.25">
      <c r="A12" s="84" t="s">
        <v>287</v>
      </c>
      <c r="B12" s="80"/>
      <c r="C12" s="152">
        <v>252211.45</v>
      </c>
      <c r="D12" s="152">
        <v>252211.45</v>
      </c>
      <c r="E12" s="152">
        <v>252211.45</v>
      </c>
      <c r="F12" s="152">
        <v>249694.75</v>
      </c>
      <c r="G12" s="80">
        <f>D12-E12</f>
        <v>0</v>
      </c>
    </row>
    <row r="13" spans="1:7" x14ac:dyDescent="0.25">
      <c r="A13" s="84" t="s">
        <v>288</v>
      </c>
      <c r="B13" s="80">
        <v>1264284.68</v>
      </c>
      <c r="C13" s="152">
        <v>120695.26</v>
      </c>
      <c r="D13" s="152">
        <v>1384979.94</v>
      </c>
      <c r="E13" s="152">
        <v>1384979.94</v>
      </c>
      <c r="F13" s="152">
        <v>1354321.85</v>
      </c>
      <c r="G13" s="80">
        <f t="shared" ref="G13:G17" si="2">D13-E13</f>
        <v>0</v>
      </c>
    </row>
    <row r="14" spans="1:7" x14ac:dyDescent="0.25">
      <c r="A14" s="84" t="s">
        <v>289</v>
      </c>
      <c r="B14" s="80">
        <v>1618510.54</v>
      </c>
      <c r="C14" s="152">
        <v>-133475.74</v>
      </c>
      <c r="D14" s="152">
        <v>1485034.8</v>
      </c>
      <c r="E14" s="152">
        <v>1485034.8</v>
      </c>
      <c r="F14" s="152">
        <v>1273474.03</v>
      </c>
      <c r="G14" s="80">
        <f t="shared" si="2"/>
        <v>0</v>
      </c>
    </row>
    <row r="15" spans="1:7" x14ac:dyDescent="0.25">
      <c r="A15" s="84" t="s">
        <v>290</v>
      </c>
      <c r="B15" s="80">
        <v>80000</v>
      </c>
      <c r="C15" s="152">
        <v>148735.76999999999</v>
      </c>
      <c r="D15" s="152">
        <v>228735.77</v>
      </c>
      <c r="E15" s="152">
        <v>228735.77</v>
      </c>
      <c r="F15" s="152">
        <v>184938.5</v>
      </c>
      <c r="G15" s="80">
        <f t="shared" si="2"/>
        <v>0</v>
      </c>
    </row>
    <row r="16" spans="1:7" x14ac:dyDescent="0.25">
      <c r="A16" s="84" t="s">
        <v>291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292</v>
      </c>
      <c r="B17" s="80"/>
      <c r="C17" s="80"/>
      <c r="D17" s="80"/>
      <c r="E17" s="80"/>
      <c r="F17" s="80"/>
      <c r="G17" s="80">
        <f t="shared" si="2"/>
        <v>0</v>
      </c>
    </row>
    <row r="18" spans="1:7" x14ac:dyDescent="0.25">
      <c r="A18" s="83" t="s">
        <v>293</v>
      </c>
      <c r="B18" s="80">
        <f>SUM(B19:B27)</f>
        <v>274044.3</v>
      </c>
      <c r="C18" s="80">
        <f t="shared" ref="C18:F18" si="3">SUM(C19:C27)</f>
        <v>103932.94</v>
      </c>
      <c r="D18" s="80">
        <f t="shared" si="3"/>
        <v>377977.24</v>
      </c>
      <c r="E18" s="80">
        <f t="shared" si="3"/>
        <v>377977.24</v>
      </c>
      <c r="F18" s="80">
        <f t="shared" si="3"/>
        <v>370785.24</v>
      </c>
      <c r="G18" s="80">
        <f>SUM(G19:G27)</f>
        <v>0</v>
      </c>
    </row>
    <row r="19" spans="1:7" x14ac:dyDescent="0.25">
      <c r="A19" s="84" t="s">
        <v>294</v>
      </c>
      <c r="B19" s="80">
        <v>120544.3</v>
      </c>
      <c r="C19" s="152">
        <v>96983.14</v>
      </c>
      <c r="D19" s="152">
        <v>217527.44</v>
      </c>
      <c r="E19" s="152">
        <v>217527.44</v>
      </c>
      <c r="F19" s="152">
        <v>210335.44</v>
      </c>
      <c r="G19" s="80">
        <f>D19-E19</f>
        <v>0</v>
      </c>
    </row>
    <row r="20" spans="1:7" x14ac:dyDescent="0.25">
      <c r="A20" s="84" t="s">
        <v>295</v>
      </c>
      <c r="B20" s="80"/>
      <c r="C20" s="80"/>
      <c r="D20" s="80"/>
      <c r="E20" s="80"/>
      <c r="F20" s="80"/>
      <c r="G20" s="80">
        <f t="shared" ref="G20:G27" si="4">D20-E20</f>
        <v>0</v>
      </c>
    </row>
    <row r="21" spans="1:7" x14ac:dyDescent="0.25">
      <c r="A21" s="84" t="s">
        <v>296</v>
      </c>
      <c r="B21" s="80"/>
      <c r="C21" s="80"/>
      <c r="D21" s="80"/>
      <c r="E21" s="80"/>
      <c r="F21" s="80"/>
      <c r="G21" s="80">
        <f t="shared" si="4"/>
        <v>0</v>
      </c>
    </row>
    <row r="22" spans="1:7" x14ac:dyDescent="0.25">
      <c r="A22" s="84" t="s">
        <v>297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298</v>
      </c>
      <c r="B23" s="80"/>
      <c r="C23" s="80"/>
      <c r="D23" s="80"/>
      <c r="E23" s="80"/>
      <c r="F23" s="80"/>
      <c r="G23" s="80">
        <f t="shared" si="4"/>
        <v>0</v>
      </c>
    </row>
    <row r="24" spans="1:7" x14ac:dyDescent="0.25">
      <c r="A24" s="84" t="s">
        <v>299</v>
      </c>
      <c r="B24" s="80">
        <v>153500</v>
      </c>
      <c r="C24" s="152">
        <v>6949.8</v>
      </c>
      <c r="D24" s="152">
        <v>160449.79999999999</v>
      </c>
      <c r="E24" s="152">
        <v>160449.79999999999</v>
      </c>
      <c r="F24" s="152">
        <v>160449.79999999999</v>
      </c>
      <c r="G24" s="80">
        <f t="shared" si="4"/>
        <v>0</v>
      </c>
    </row>
    <row r="25" spans="1:7" x14ac:dyDescent="0.25">
      <c r="A25" s="84" t="s">
        <v>300</v>
      </c>
      <c r="B25" s="80"/>
      <c r="C25" s="80"/>
      <c r="D25" s="80"/>
      <c r="E25" s="80"/>
      <c r="F25" s="80"/>
      <c r="G25" s="80">
        <f t="shared" si="4"/>
        <v>0</v>
      </c>
    </row>
    <row r="26" spans="1:7" x14ac:dyDescent="0.25">
      <c r="A26" s="84" t="s">
        <v>301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302</v>
      </c>
      <c r="B27" s="80"/>
      <c r="C27" s="80"/>
      <c r="D27" s="80"/>
      <c r="E27" s="80"/>
      <c r="F27" s="80"/>
      <c r="G27" s="80">
        <f t="shared" si="4"/>
        <v>0</v>
      </c>
    </row>
    <row r="28" spans="1:7" x14ac:dyDescent="0.25">
      <c r="A28" s="83" t="s">
        <v>303</v>
      </c>
      <c r="B28" s="80">
        <f>SUM(B29:B37)</f>
        <v>632396.69999999995</v>
      </c>
      <c r="C28" s="80">
        <f t="shared" ref="C28:G28" si="5">SUM(C29:C37)</f>
        <v>3126308.4000000004</v>
      </c>
      <c r="D28" s="80">
        <f t="shared" si="5"/>
        <v>3758705.1</v>
      </c>
      <c r="E28" s="80">
        <f t="shared" si="5"/>
        <v>2521785.54</v>
      </c>
      <c r="F28" s="80">
        <f t="shared" si="5"/>
        <v>2489096.54</v>
      </c>
      <c r="G28" s="80">
        <f t="shared" si="5"/>
        <v>1236919.56</v>
      </c>
    </row>
    <row r="29" spans="1:7" x14ac:dyDescent="0.25">
      <c r="A29" s="84" t="s">
        <v>304</v>
      </c>
      <c r="B29" s="80">
        <v>146900</v>
      </c>
      <c r="C29" s="80">
        <v>705.46</v>
      </c>
      <c r="D29" s="152">
        <v>147605.46</v>
      </c>
      <c r="E29" s="152">
        <v>147605.46</v>
      </c>
      <c r="F29" s="152">
        <v>134177.46</v>
      </c>
      <c r="G29" s="80">
        <f>D29-E29</f>
        <v>0</v>
      </c>
    </row>
    <row r="30" spans="1:7" x14ac:dyDescent="0.25">
      <c r="A30" s="84" t="s">
        <v>305</v>
      </c>
      <c r="B30" s="80"/>
      <c r="C30" s="80"/>
      <c r="D30" s="80"/>
      <c r="E30" s="80"/>
      <c r="F30" s="80"/>
      <c r="G30" s="80">
        <f t="shared" ref="G30:G37" si="6">D30-E30</f>
        <v>0</v>
      </c>
    </row>
    <row r="31" spans="1:7" x14ac:dyDescent="0.25">
      <c r="A31" s="84" t="s">
        <v>306</v>
      </c>
      <c r="B31" s="80">
        <v>28500</v>
      </c>
      <c r="C31" s="152">
        <v>3133248</v>
      </c>
      <c r="D31" s="152">
        <v>3161748</v>
      </c>
      <c r="E31" s="152">
        <v>1924828.44</v>
      </c>
      <c r="F31" s="152">
        <v>1924828.44</v>
      </c>
      <c r="G31" s="80">
        <f t="shared" si="6"/>
        <v>1236919.56</v>
      </c>
    </row>
    <row r="32" spans="1:7" x14ac:dyDescent="0.25">
      <c r="A32" s="84" t="s">
        <v>307</v>
      </c>
      <c r="B32" s="80">
        <v>31500</v>
      </c>
      <c r="C32" s="152">
        <v>4794.4399999999996</v>
      </c>
      <c r="D32" s="152">
        <v>36294.44</v>
      </c>
      <c r="E32" s="152">
        <v>36294.44</v>
      </c>
      <c r="F32" s="152">
        <v>36294.44</v>
      </c>
      <c r="G32" s="80">
        <f t="shared" si="6"/>
        <v>0</v>
      </c>
    </row>
    <row r="33" spans="1:7" x14ac:dyDescent="0.25">
      <c r="A33" s="84" t="s">
        <v>308</v>
      </c>
      <c r="B33" s="80">
        <v>150500</v>
      </c>
      <c r="C33" s="152">
        <v>-24486.13</v>
      </c>
      <c r="D33" s="152">
        <v>126013.87</v>
      </c>
      <c r="E33" s="152">
        <v>126013.87</v>
      </c>
      <c r="F33" s="152">
        <v>126013.87</v>
      </c>
      <c r="G33" s="80">
        <f t="shared" si="6"/>
        <v>0</v>
      </c>
    </row>
    <row r="34" spans="1:7" x14ac:dyDescent="0.25">
      <c r="A34" s="84" t="s">
        <v>309</v>
      </c>
      <c r="B34" s="80"/>
      <c r="C34" s="80"/>
      <c r="D34" s="80"/>
      <c r="E34" s="80"/>
      <c r="F34" s="80"/>
      <c r="G34" s="80">
        <f t="shared" si="6"/>
        <v>0</v>
      </c>
    </row>
    <row r="35" spans="1:7" x14ac:dyDescent="0.25">
      <c r="A35" s="84" t="s">
        <v>310</v>
      </c>
      <c r="B35" s="80">
        <v>54000</v>
      </c>
      <c r="C35" s="152">
        <v>3233.02</v>
      </c>
      <c r="D35" s="152">
        <v>57233.02</v>
      </c>
      <c r="E35" s="152">
        <v>57233.02</v>
      </c>
      <c r="F35" s="152">
        <v>57233.02</v>
      </c>
      <c r="G35" s="80">
        <f t="shared" si="6"/>
        <v>0</v>
      </c>
    </row>
    <row r="36" spans="1:7" x14ac:dyDescent="0.25">
      <c r="A36" s="84" t="s">
        <v>311</v>
      </c>
      <c r="B36" s="80">
        <v>54600</v>
      </c>
      <c r="C36" s="152">
        <v>10104.68</v>
      </c>
      <c r="D36" s="152">
        <v>64704.68</v>
      </c>
      <c r="E36" s="152">
        <v>64704.68</v>
      </c>
      <c r="F36" s="152">
        <v>64704.68</v>
      </c>
      <c r="G36" s="80">
        <f t="shared" si="6"/>
        <v>0</v>
      </c>
    </row>
    <row r="37" spans="1:7" x14ac:dyDescent="0.25">
      <c r="A37" s="84" t="s">
        <v>312</v>
      </c>
      <c r="B37" s="80">
        <v>166396.70000000001</v>
      </c>
      <c r="C37" s="152">
        <v>-1291.07</v>
      </c>
      <c r="D37" s="152">
        <v>165105.63</v>
      </c>
      <c r="E37" s="152">
        <v>165105.63</v>
      </c>
      <c r="F37" s="152">
        <v>145844.63</v>
      </c>
      <c r="G37" s="80">
        <f t="shared" si="6"/>
        <v>0</v>
      </c>
    </row>
    <row r="38" spans="1:7" x14ac:dyDescent="0.25">
      <c r="A38" s="83" t="s">
        <v>313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314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315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316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317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318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319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320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321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322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323</v>
      </c>
      <c r="B48" s="80">
        <f>SUM(B49:B57)</f>
        <v>0</v>
      </c>
      <c r="C48" s="80">
        <f t="shared" ref="C48:G48" si="9">SUM(C49:C57)</f>
        <v>601247.15</v>
      </c>
      <c r="D48" s="80">
        <f t="shared" si="9"/>
        <v>601247.15</v>
      </c>
      <c r="E48" s="80">
        <f t="shared" si="9"/>
        <v>601193.52</v>
      </c>
      <c r="F48" s="80">
        <f t="shared" si="9"/>
        <v>601193.52</v>
      </c>
      <c r="G48" s="80">
        <f t="shared" si="9"/>
        <v>53.630000000004657</v>
      </c>
    </row>
    <row r="49" spans="1:7" x14ac:dyDescent="0.25">
      <c r="A49" s="84" t="s">
        <v>324</v>
      </c>
      <c r="B49" s="80"/>
      <c r="C49" s="152">
        <v>217647.15</v>
      </c>
      <c r="D49" s="152">
        <v>217647.15</v>
      </c>
      <c r="E49" s="152">
        <v>217593.52</v>
      </c>
      <c r="F49" s="152">
        <v>217593.52</v>
      </c>
      <c r="G49" s="80">
        <f>D49-E49</f>
        <v>53.630000000004657</v>
      </c>
    </row>
    <row r="50" spans="1:7" x14ac:dyDescent="0.25">
      <c r="A50" s="84" t="s">
        <v>325</v>
      </c>
      <c r="B50" s="80"/>
      <c r="C50" s="80"/>
      <c r="D50" s="80"/>
      <c r="E50" s="80"/>
      <c r="F50" s="80"/>
      <c r="G50" s="80">
        <f t="shared" ref="G50:G57" si="10">D50-E50</f>
        <v>0</v>
      </c>
    </row>
    <row r="51" spans="1:7" x14ac:dyDescent="0.25">
      <c r="A51" s="84" t="s">
        <v>326</v>
      </c>
      <c r="B51" s="80"/>
      <c r="C51" s="80"/>
      <c r="D51" s="80"/>
      <c r="E51" s="80"/>
      <c r="F51" s="80"/>
      <c r="G51" s="80">
        <f t="shared" si="10"/>
        <v>0</v>
      </c>
    </row>
    <row r="52" spans="1:7" x14ac:dyDescent="0.25">
      <c r="A52" s="84" t="s">
        <v>327</v>
      </c>
      <c r="B52" s="80"/>
      <c r="C52" s="152">
        <v>383600</v>
      </c>
      <c r="D52" s="152">
        <v>383600</v>
      </c>
      <c r="E52" s="152">
        <v>383600</v>
      </c>
      <c r="F52" s="152">
        <v>383600</v>
      </c>
      <c r="G52" s="80">
        <f t="shared" si="10"/>
        <v>0</v>
      </c>
    </row>
    <row r="53" spans="1:7" x14ac:dyDescent="0.25">
      <c r="A53" s="84" t="s">
        <v>328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329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330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331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332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333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334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335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336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337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338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339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340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341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342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3300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344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345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346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347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348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349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350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351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352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353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354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355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356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357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358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285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286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287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288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289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290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291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292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293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294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295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296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297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298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299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300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301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302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303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304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305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306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307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308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309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310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311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312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313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314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315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316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317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318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319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320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321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322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323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324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325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326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327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328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329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330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331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332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333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334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335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336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337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338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339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340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341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342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3300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344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345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346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347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348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349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350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351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352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353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354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355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356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357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359</v>
      </c>
      <c r="B159" s="79">
        <f>B9+B84</f>
        <v>11040174</v>
      </c>
      <c r="C159" s="79">
        <f t="shared" ref="C159:G159" si="38">C9+C84</f>
        <v>3971594.5400000005</v>
      </c>
      <c r="D159" s="79">
        <f t="shared" si="38"/>
        <v>15011768.540000001</v>
      </c>
      <c r="E159" s="79">
        <f t="shared" si="38"/>
        <v>13750279.73</v>
      </c>
      <c r="F159" s="79">
        <f t="shared" si="38"/>
        <v>13266536.169999998</v>
      </c>
      <c r="G159" s="79">
        <f t="shared" si="38"/>
        <v>1261488.81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11040174</v>
      </c>
      <c r="Q2" s="18">
        <f>'Formato 6 a)'!C9</f>
        <v>3971594.5400000005</v>
      </c>
      <c r="R2" s="18">
        <f>'Formato 6 a)'!D9</f>
        <v>15011768.540000001</v>
      </c>
      <c r="S2" s="18">
        <f>'Formato 6 a)'!E9</f>
        <v>13750279.73</v>
      </c>
      <c r="T2" s="18">
        <f>'Formato 6 a)'!F9</f>
        <v>13266536.169999998</v>
      </c>
      <c r="U2" s="18">
        <f>'Formato 6 a)'!G9</f>
        <v>1261488.81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10133733</v>
      </c>
      <c r="Q3" s="18">
        <f>'Formato 6 a)'!C10</f>
        <v>140106.04999999999</v>
      </c>
      <c r="R3" s="18">
        <f>'Formato 6 a)'!D10</f>
        <v>10273839.050000001</v>
      </c>
      <c r="S3" s="18">
        <f>'Formato 6 a)'!E10</f>
        <v>10249323.43</v>
      </c>
      <c r="T3" s="18">
        <f>'Formato 6 a)'!F10</f>
        <v>9805460.8699999992</v>
      </c>
      <c r="U3" s="18">
        <f>'Formato 6 a)'!G10</f>
        <v>24515.620000000112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7170937.7800000003</v>
      </c>
      <c r="Q4" s="18">
        <f>'Formato 6 a)'!C11</f>
        <v>-248060.69</v>
      </c>
      <c r="R4" s="18">
        <f>'Formato 6 a)'!D11</f>
        <v>6922877.0899999999</v>
      </c>
      <c r="S4" s="18">
        <f>'Formato 6 a)'!E11</f>
        <v>6898361.4699999997</v>
      </c>
      <c r="T4" s="18">
        <f>'Formato 6 a)'!F11</f>
        <v>6743031.7400000002</v>
      </c>
      <c r="U4" s="18">
        <f>'Formato 6 a)'!G11</f>
        <v>24515.620000000112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0</v>
      </c>
      <c r="Q5" s="18">
        <f>'Formato 6 a)'!C12</f>
        <v>252211.45</v>
      </c>
      <c r="R5" s="18">
        <f>'Formato 6 a)'!D12</f>
        <v>252211.45</v>
      </c>
      <c r="S5" s="18">
        <f>'Formato 6 a)'!E12</f>
        <v>252211.45</v>
      </c>
      <c r="T5" s="18">
        <f>'Formato 6 a)'!F12</f>
        <v>249694.75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1264284.68</v>
      </c>
      <c r="Q6" s="18">
        <f>'Formato 6 a)'!C13</f>
        <v>120695.26</v>
      </c>
      <c r="R6" s="18">
        <f>'Formato 6 a)'!D13</f>
        <v>1384979.94</v>
      </c>
      <c r="S6" s="18">
        <f>'Formato 6 a)'!E13</f>
        <v>1384979.94</v>
      </c>
      <c r="T6" s="18">
        <f>'Formato 6 a)'!F13</f>
        <v>1354321.85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1618510.54</v>
      </c>
      <c r="Q7" s="18">
        <f>'Formato 6 a)'!C14</f>
        <v>-133475.74</v>
      </c>
      <c r="R7" s="18">
        <f>'Formato 6 a)'!D14</f>
        <v>1485034.8</v>
      </c>
      <c r="S7" s="18">
        <f>'Formato 6 a)'!E14</f>
        <v>1485034.8</v>
      </c>
      <c r="T7" s="18">
        <f>'Formato 6 a)'!F14</f>
        <v>1273474.03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80000</v>
      </c>
      <c r="Q8" s="18">
        <f>'Formato 6 a)'!C15</f>
        <v>148735.76999999999</v>
      </c>
      <c r="R8" s="18">
        <f>'Formato 6 a)'!D15</f>
        <v>228735.77</v>
      </c>
      <c r="S8" s="18">
        <f>'Formato 6 a)'!E15</f>
        <v>228735.77</v>
      </c>
      <c r="T8" s="18">
        <f>'Formato 6 a)'!F15</f>
        <v>184938.5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274044.3</v>
      </c>
      <c r="Q11" s="18">
        <f>'Formato 6 a)'!C18</f>
        <v>103932.94</v>
      </c>
      <c r="R11" s="18">
        <f>'Formato 6 a)'!D18</f>
        <v>377977.24</v>
      </c>
      <c r="S11" s="18">
        <f>'Formato 6 a)'!E18</f>
        <v>377977.24</v>
      </c>
      <c r="T11" s="18">
        <f>'Formato 6 a)'!F18</f>
        <v>370785.24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120544.3</v>
      </c>
      <c r="Q12" s="18">
        <f>'Formato 6 a)'!C19</f>
        <v>96983.14</v>
      </c>
      <c r="R12" s="18">
        <f>'Formato 6 a)'!D19</f>
        <v>217527.44</v>
      </c>
      <c r="S12" s="18">
        <f>'Formato 6 a)'!E19</f>
        <v>217527.44</v>
      </c>
      <c r="T12" s="18">
        <f>'Formato 6 a)'!F19</f>
        <v>210335.44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153500</v>
      </c>
      <c r="Q17" s="18">
        <f>'Formato 6 a)'!C24</f>
        <v>6949.8</v>
      </c>
      <c r="R17" s="18">
        <f>'Formato 6 a)'!D24</f>
        <v>160449.79999999999</v>
      </c>
      <c r="S17" s="18">
        <f>'Formato 6 a)'!E24</f>
        <v>160449.79999999999</v>
      </c>
      <c r="T17" s="18">
        <f>'Formato 6 a)'!F24</f>
        <v>160449.79999999999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632396.69999999995</v>
      </c>
      <c r="Q21" s="18">
        <f>'Formato 6 a)'!C28</f>
        <v>3126308.4000000004</v>
      </c>
      <c r="R21" s="18">
        <f>'Formato 6 a)'!D28</f>
        <v>3758705.1</v>
      </c>
      <c r="S21" s="18">
        <f>'Formato 6 a)'!E28</f>
        <v>2521785.54</v>
      </c>
      <c r="T21" s="18">
        <f>'Formato 6 a)'!F28</f>
        <v>2489096.54</v>
      </c>
      <c r="U21" s="18">
        <f>'Formato 6 a)'!G28</f>
        <v>1236919.56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146900</v>
      </c>
      <c r="Q22" s="18">
        <f>'Formato 6 a)'!C29</f>
        <v>705.46</v>
      </c>
      <c r="R22" s="18">
        <f>'Formato 6 a)'!D29</f>
        <v>147605.46</v>
      </c>
      <c r="S22" s="18">
        <f>'Formato 6 a)'!E29</f>
        <v>147605.46</v>
      </c>
      <c r="T22" s="18">
        <f>'Formato 6 a)'!F29</f>
        <v>134177.46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28500</v>
      </c>
      <c r="Q24" s="18">
        <f>'Formato 6 a)'!C31</f>
        <v>3133248</v>
      </c>
      <c r="R24" s="18">
        <f>'Formato 6 a)'!D31</f>
        <v>3161748</v>
      </c>
      <c r="S24" s="18">
        <f>'Formato 6 a)'!E31</f>
        <v>1924828.44</v>
      </c>
      <c r="T24" s="18">
        <f>'Formato 6 a)'!F31</f>
        <v>1924828.44</v>
      </c>
      <c r="U24" s="18">
        <f>'Formato 6 a)'!G31</f>
        <v>1236919.56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31500</v>
      </c>
      <c r="Q25" s="18">
        <f>'Formato 6 a)'!C32</f>
        <v>4794.4399999999996</v>
      </c>
      <c r="R25" s="18">
        <f>'Formato 6 a)'!D32</f>
        <v>36294.44</v>
      </c>
      <c r="S25" s="18">
        <f>'Formato 6 a)'!E32</f>
        <v>36294.44</v>
      </c>
      <c r="T25" s="18">
        <f>'Formato 6 a)'!F32</f>
        <v>36294.44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150500</v>
      </c>
      <c r="Q26" s="18">
        <f>'Formato 6 a)'!C33</f>
        <v>-24486.13</v>
      </c>
      <c r="R26" s="18">
        <f>'Formato 6 a)'!D33</f>
        <v>126013.87</v>
      </c>
      <c r="S26" s="18">
        <f>'Formato 6 a)'!E33</f>
        <v>126013.87</v>
      </c>
      <c r="T26" s="18">
        <f>'Formato 6 a)'!F33</f>
        <v>126013.87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54000</v>
      </c>
      <c r="Q28" s="18">
        <f>'Formato 6 a)'!C35</f>
        <v>3233.02</v>
      </c>
      <c r="R28" s="18">
        <f>'Formato 6 a)'!D35</f>
        <v>57233.02</v>
      </c>
      <c r="S28" s="18">
        <f>'Formato 6 a)'!E35</f>
        <v>57233.02</v>
      </c>
      <c r="T28" s="18">
        <f>'Formato 6 a)'!F35</f>
        <v>57233.02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54600</v>
      </c>
      <c r="Q29" s="18">
        <f>'Formato 6 a)'!C36</f>
        <v>10104.68</v>
      </c>
      <c r="R29" s="18">
        <f>'Formato 6 a)'!D36</f>
        <v>64704.68</v>
      </c>
      <c r="S29" s="18">
        <f>'Formato 6 a)'!E36</f>
        <v>64704.68</v>
      </c>
      <c r="T29" s="18">
        <f>'Formato 6 a)'!F36</f>
        <v>64704.68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166396.70000000001</v>
      </c>
      <c r="Q30" s="18">
        <f>'Formato 6 a)'!C37</f>
        <v>-1291.07</v>
      </c>
      <c r="R30" s="18">
        <f>'Formato 6 a)'!D37</f>
        <v>165105.63</v>
      </c>
      <c r="S30" s="18">
        <f>'Formato 6 a)'!E37</f>
        <v>165105.63</v>
      </c>
      <c r="T30" s="18">
        <f>'Formato 6 a)'!F37</f>
        <v>145844.63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0</v>
      </c>
      <c r="Q41" s="18">
        <f>'Formato 6 a)'!C48</f>
        <v>601247.15</v>
      </c>
      <c r="R41" s="18">
        <f>'Formato 6 a)'!D48</f>
        <v>601247.15</v>
      </c>
      <c r="S41" s="18">
        <f>'Formato 6 a)'!E48</f>
        <v>601193.52</v>
      </c>
      <c r="T41" s="18">
        <f>'Formato 6 a)'!F48</f>
        <v>601193.52</v>
      </c>
      <c r="U41" s="18">
        <f>'Formato 6 a)'!G48</f>
        <v>53.630000000004657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0</v>
      </c>
      <c r="Q42" s="18">
        <f>'Formato 6 a)'!C49</f>
        <v>217647.15</v>
      </c>
      <c r="R42" s="18">
        <f>'Formato 6 a)'!D49</f>
        <v>217647.15</v>
      </c>
      <c r="S42" s="18">
        <f>'Formato 6 a)'!E49</f>
        <v>217593.52</v>
      </c>
      <c r="T42" s="18">
        <f>'Formato 6 a)'!F49</f>
        <v>217593.52</v>
      </c>
      <c r="U42" s="18">
        <f>'Formato 6 a)'!G49</f>
        <v>53.630000000004657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383600</v>
      </c>
      <c r="R45" s="18">
        <f>'Formato 6 a)'!D52</f>
        <v>383600</v>
      </c>
      <c r="S45" s="18">
        <f>'Formato 6 a)'!E52</f>
        <v>383600</v>
      </c>
      <c r="T45" s="18">
        <f>'Formato 6 a)'!F52</f>
        <v>383600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343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343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11040174</v>
      </c>
      <c r="Q150">
        <f>'Formato 6 a)'!C159</f>
        <v>3971594.5400000005</v>
      </c>
      <c r="R150">
        <f>'Formato 6 a)'!D159</f>
        <v>15011768.540000001</v>
      </c>
      <c r="S150">
        <f>'Formato 6 a)'!E159</f>
        <v>13750279.73</v>
      </c>
      <c r="T150">
        <f>'Formato 6 a)'!F159</f>
        <v>13266536.169999998</v>
      </c>
      <c r="U150">
        <f>'Formato 6 a)'!G159</f>
        <v>1261488.81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1"/>
  <sheetViews>
    <sheetView showGridLines="0" zoomScale="90" zoomScaleNormal="90" workbookViewId="0">
      <selection activeCell="C21" sqref="C2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3289</v>
      </c>
      <c r="B1" s="178"/>
      <c r="C1" s="178"/>
      <c r="D1" s="178"/>
      <c r="E1" s="178"/>
      <c r="F1" s="178"/>
      <c r="G1" s="178"/>
    </row>
    <row r="2" spans="1:7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276</v>
      </c>
      <c r="B3" s="163"/>
      <c r="C3" s="163"/>
      <c r="D3" s="163"/>
      <c r="E3" s="163"/>
      <c r="F3" s="163"/>
      <c r="G3" s="164"/>
    </row>
    <row r="4" spans="1:7" x14ac:dyDescent="0.25">
      <c r="A4" s="162" t="s">
        <v>430</v>
      </c>
      <c r="B4" s="163"/>
      <c r="C4" s="163"/>
      <c r="D4" s="163"/>
      <c r="E4" s="163"/>
      <c r="F4" s="163"/>
      <c r="G4" s="164"/>
    </row>
    <row r="5" spans="1:7" ht="14.25" x14ac:dyDescent="0.45">
      <c r="A5" s="165" t="str">
        <f>TRIMESTRE</f>
        <v>Del 1 de enero al 31 de diciembre de 2018 (b)</v>
      </c>
      <c r="B5" s="166"/>
      <c r="C5" s="166"/>
      <c r="D5" s="166"/>
      <c r="E5" s="166"/>
      <c r="F5" s="166"/>
      <c r="G5" s="167"/>
    </row>
    <row r="6" spans="1:7" ht="14.25" x14ac:dyDescent="0.4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278</v>
      </c>
      <c r="C7" s="176"/>
      <c r="D7" s="176"/>
      <c r="E7" s="176"/>
      <c r="F7" s="176"/>
      <c r="G7" s="180" t="s">
        <v>279</v>
      </c>
    </row>
    <row r="8" spans="1:7" ht="30" x14ac:dyDescent="0.25">
      <c r="A8" s="175"/>
      <c r="B8" s="46" t="s">
        <v>280</v>
      </c>
      <c r="C8" s="45" t="s">
        <v>210</v>
      </c>
      <c r="D8" s="46" t="s">
        <v>211</v>
      </c>
      <c r="E8" s="46" t="s">
        <v>166</v>
      </c>
      <c r="F8" s="46" t="s">
        <v>184</v>
      </c>
      <c r="G8" s="179"/>
    </row>
    <row r="9" spans="1:7" ht="14.25" x14ac:dyDescent="0.45">
      <c r="A9" s="52" t="s">
        <v>439</v>
      </c>
      <c r="B9" s="59">
        <f>SUM(B10:GASTO_NE_FIN_01)</f>
        <v>11040174</v>
      </c>
      <c r="C9" s="59">
        <f>SUM(C10:GASTO_NE_FIN_02)</f>
        <v>3971594.54</v>
      </c>
      <c r="D9" s="59">
        <f>SUM(D10:GASTO_NE_FIN_03)</f>
        <v>15011768.540000001</v>
      </c>
      <c r="E9" s="59">
        <f>SUM(E10:GASTO_NE_FIN_04)</f>
        <v>13750279.73</v>
      </c>
      <c r="F9" s="59">
        <f>SUM(F10:GASTO_NE_FIN_05)</f>
        <v>13266536.17</v>
      </c>
      <c r="G9" s="59">
        <f>SUM(G10:GASTO_NE_FIN_06)</f>
        <v>1261488.8100000005</v>
      </c>
    </row>
    <row r="10" spans="1:7" s="24" customFormat="1" x14ac:dyDescent="0.25">
      <c r="A10" s="144" t="s">
        <v>431</v>
      </c>
      <c r="B10" s="60">
        <v>1540640.83</v>
      </c>
      <c r="C10" s="60">
        <v>3605068.4</v>
      </c>
      <c r="D10" s="60">
        <v>5145709.2300000004</v>
      </c>
      <c r="E10" s="60">
        <v>3905289.67</v>
      </c>
      <c r="F10" s="60">
        <v>3779153.21</v>
      </c>
      <c r="G10" s="77">
        <f>D10-E10</f>
        <v>1240419.5600000005</v>
      </c>
    </row>
    <row r="11" spans="1:7" s="24" customFormat="1" x14ac:dyDescent="0.25">
      <c r="A11" s="144" t="s">
        <v>432</v>
      </c>
      <c r="B11" s="60">
        <v>3867059.42</v>
      </c>
      <c r="C11" s="60">
        <v>220910.12</v>
      </c>
      <c r="D11" s="60">
        <v>4087969.54</v>
      </c>
      <c r="E11" s="60">
        <v>4078965.91</v>
      </c>
      <c r="F11" s="60">
        <v>3936221.55</v>
      </c>
      <c r="G11" s="77">
        <f t="shared" ref="G11:G17" si="0">D11-E11</f>
        <v>9003.6299999998882</v>
      </c>
    </row>
    <row r="12" spans="1:7" s="24" customFormat="1" x14ac:dyDescent="0.25">
      <c r="A12" s="144" t="s">
        <v>433</v>
      </c>
      <c r="B12" s="60">
        <v>1370799.47</v>
      </c>
      <c r="C12" s="60">
        <v>-40436.01</v>
      </c>
      <c r="D12" s="60">
        <v>1330363.46</v>
      </c>
      <c r="E12" s="60">
        <v>1330363.46</v>
      </c>
      <c r="F12" s="60">
        <v>1273193.98</v>
      </c>
      <c r="G12" s="77">
        <f t="shared" si="0"/>
        <v>0</v>
      </c>
    </row>
    <row r="13" spans="1:7" s="24" customFormat="1" x14ac:dyDescent="0.25">
      <c r="A13" s="144" t="s">
        <v>434</v>
      </c>
      <c r="B13" s="60">
        <v>836426.83</v>
      </c>
      <c r="C13" s="60">
        <v>5603.55</v>
      </c>
      <c r="D13" s="60">
        <v>842030.38</v>
      </c>
      <c r="E13" s="60">
        <v>842030.38</v>
      </c>
      <c r="F13" s="60">
        <v>809176.21</v>
      </c>
      <c r="G13" s="77">
        <f t="shared" si="0"/>
        <v>0</v>
      </c>
    </row>
    <row r="14" spans="1:7" s="24" customFormat="1" x14ac:dyDescent="0.25">
      <c r="A14" s="144" t="s">
        <v>435</v>
      </c>
      <c r="B14" s="60">
        <v>3425247.45</v>
      </c>
      <c r="C14" s="60">
        <v>180448.48</v>
      </c>
      <c r="D14" s="60">
        <v>3605695.93</v>
      </c>
      <c r="E14" s="60">
        <v>3593630.31</v>
      </c>
      <c r="F14" s="60">
        <v>3468791.22</v>
      </c>
      <c r="G14" s="77">
        <f t="shared" si="0"/>
        <v>12065.620000000112</v>
      </c>
    </row>
    <row r="15" spans="1:7" s="24" customFormat="1" ht="14.25" x14ac:dyDescent="0.45">
      <c r="A15" s="144" t="s">
        <v>436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437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438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440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431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432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433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434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435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436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437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25" x14ac:dyDescent="0.45">
      <c r="A27" s="144" t="s">
        <v>438</v>
      </c>
      <c r="B27" s="60"/>
      <c r="C27" s="60"/>
      <c r="D27" s="60"/>
      <c r="E27" s="60"/>
      <c r="F27" s="60"/>
      <c r="G27" s="60">
        <f t="shared" si="1"/>
        <v>0</v>
      </c>
    </row>
    <row r="28" spans="1:7" ht="14.25" x14ac:dyDescent="0.45">
      <c r="A28" s="76" t="s">
        <v>685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359</v>
      </c>
      <c r="B29" s="61">
        <f>GASTO_NE_T1+GASTO_E_T1</f>
        <v>11040174</v>
      </c>
      <c r="C29" s="61">
        <f>GASTO_NE_T2+GASTO_E_T2</f>
        <v>3971594.54</v>
      </c>
      <c r="D29" s="61">
        <f>GASTO_NE_T3+GASTO_E_T3</f>
        <v>15011768.540000001</v>
      </c>
      <c r="E29" s="61">
        <f>GASTO_NE_T4+GASTO_E_T4</f>
        <v>13750279.73</v>
      </c>
      <c r="F29" s="61">
        <f>GASTO_NE_T5+GASTO_E_T5</f>
        <v>13266536.17</v>
      </c>
      <c r="G29" s="61">
        <f>GASTO_NE_T6+GASTO_E_T6</f>
        <v>1261488.8100000005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11040174</v>
      </c>
      <c r="Q2" s="18">
        <f>GASTO_NE_T2</f>
        <v>3971594.54</v>
      </c>
      <c r="R2" s="18">
        <f>GASTO_NE_T3</f>
        <v>15011768.540000001</v>
      </c>
      <c r="S2" s="18">
        <f>GASTO_NE_T4</f>
        <v>13750279.73</v>
      </c>
      <c r="T2" s="18">
        <f>GASTO_NE_T5</f>
        <v>13266536.17</v>
      </c>
      <c r="U2" s="18">
        <f>GASTO_NE_T6</f>
        <v>1261488.8100000005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11040174</v>
      </c>
      <c r="Q4" s="18">
        <f>TOTAL_E_T2</f>
        <v>3971594.54</v>
      </c>
      <c r="R4" s="18">
        <f>TOTAL_E_T3</f>
        <v>15011768.540000001</v>
      </c>
      <c r="S4" s="18">
        <f>TOTAL_E_T4</f>
        <v>13750279.73</v>
      </c>
      <c r="T4" s="18">
        <f>TOTAL_E_T5</f>
        <v>13266536.17</v>
      </c>
      <c r="U4" s="18">
        <f>TOTAL_E_T6</f>
        <v>1261488.8100000005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zoomScale="80" zoomScaleNormal="80" workbookViewId="0">
      <selection sqref="A1:G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3288</v>
      </c>
      <c r="B1" s="185"/>
      <c r="C1" s="185"/>
      <c r="D1" s="185"/>
      <c r="E1" s="185"/>
      <c r="F1" s="185"/>
      <c r="G1" s="185"/>
    </row>
    <row r="2" spans="1:7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395</v>
      </c>
      <c r="B3" s="163"/>
      <c r="C3" s="163"/>
      <c r="D3" s="163"/>
      <c r="E3" s="163"/>
      <c r="F3" s="163"/>
      <c r="G3" s="164"/>
    </row>
    <row r="4" spans="1:7" x14ac:dyDescent="0.25">
      <c r="A4" s="162" t="s">
        <v>396</v>
      </c>
      <c r="B4" s="163"/>
      <c r="C4" s="163"/>
      <c r="D4" s="163"/>
      <c r="E4" s="163"/>
      <c r="F4" s="163"/>
      <c r="G4" s="164"/>
    </row>
    <row r="5" spans="1:7" ht="14.25" x14ac:dyDescent="0.45">
      <c r="A5" s="165" t="str">
        <f>TRIMESTRE</f>
        <v>Del 1 de enero al 31 de diciembre de 2018 (b)</v>
      </c>
      <c r="B5" s="166"/>
      <c r="C5" s="166"/>
      <c r="D5" s="166"/>
      <c r="E5" s="166"/>
      <c r="F5" s="166"/>
      <c r="G5" s="167"/>
    </row>
    <row r="6" spans="1:7" ht="14.25" x14ac:dyDescent="0.4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278</v>
      </c>
      <c r="C7" s="169"/>
      <c r="D7" s="169"/>
      <c r="E7" s="169"/>
      <c r="F7" s="170"/>
      <c r="G7" s="180" t="s">
        <v>3285</v>
      </c>
    </row>
    <row r="8" spans="1:7" ht="30.75" customHeight="1" x14ac:dyDescent="0.25">
      <c r="A8" s="163"/>
      <c r="B8" s="46" t="s">
        <v>280</v>
      </c>
      <c r="C8" s="45" t="s">
        <v>361</v>
      </c>
      <c r="D8" s="46" t="s">
        <v>282</v>
      </c>
      <c r="E8" s="46" t="s">
        <v>166</v>
      </c>
      <c r="F8" s="47" t="s">
        <v>184</v>
      </c>
      <c r="G8" s="179"/>
    </row>
    <row r="9" spans="1:7" ht="14.25" x14ac:dyDescent="0.45">
      <c r="A9" s="52" t="s">
        <v>362</v>
      </c>
      <c r="B9" s="70">
        <f>SUM(B10,B19,B27,B37)</f>
        <v>11040174</v>
      </c>
      <c r="C9" s="70">
        <f t="shared" ref="C9:G9" si="0">SUM(C10,C19,C27,C37)</f>
        <v>3971594.54</v>
      </c>
      <c r="D9" s="70">
        <f t="shared" si="0"/>
        <v>15011768.539999999</v>
      </c>
      <c r="E9" s="70">
        <f t="shared" si="0"/>
        <v>13750279.73</v>
      </c>
      <c r="F9" s="70">
        <f t="shared" si="0"/>
        <v>13266536.17</v>
      </c>
      <c r="G9" s="70">
        <f t="shared" si="0"/>
        <v>1261488.8099999987</v>
      </c>
    </row>
    <row r="10" spans="1:7" ht="14.25" x14ac:dyDescent="0.45">
      <c r="A10" s="53" t="s">
        <v>363</v>
      </c>
      <c r="B10" s="71">
        <f>SUM(B11:B18)</f>
        <v>11040174</v>
      </c>
      <c r="C10" s="71">
        <f t="shared" ref="C10:F10" si="1">SUM(C11:C18)</f>
        <v>3971594.54</v>
      </c>
      <c r="D10" s="71">
        <f t="shared" si="1"/>
        <v>15011768.539999999</v>
      </c>
      <c r="E10" s="71">
        <f t="shared" si="1"/>
        <v>13750279.73</v>
      </c>
      <c r="F10" s="71">
        <f t="shared" si="1"/>
        <v>13266536.17</v>
      </c>
      <c r="G10" s="71">
        <f>SUM(G11:G18)</f>
        <v>1261488.8099999987</v>
      </c>
    </row>
    <row r="11" spans="1:7" x14ac:dyDescent="0.25">
      <c r="A11" s="63" t="s">
        <v>364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365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366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367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368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369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370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customHeight="1" x14ac:dyDescent="0.25">
      <c r="A18" s="63" t="s">
        <v>371</v>
      </c>
      <c r="B18" s="153">
        <v>11040174</v>
      </c>
      <c r="C18" s="153">
        <v>3971594.54</v>
      </c>
      <c r="D18" s="153">
        <v>15011768.539999999</v>
      </c>
      <c r="E18" s="153">
        <v>13750279.73</v>
      </c>
      <c r="F18" s="153">
        <v>13266536.17</v>
      </c>
      <c r="G18" s="72">
        <f t="shared" si="2"/>
        <v>1261488.8099999987</v>
      </c>
    </row>
    <row r="19" spans="1:7" x14ac:dyDescent="0.25">
      <c r="A19" s="53" t="s">
        <v>372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373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374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375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376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377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378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379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380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381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382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383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384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385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386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387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388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389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397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390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391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392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393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394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429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364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365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366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367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368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369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370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371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372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373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374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375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376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377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378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379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380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381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382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383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384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385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386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387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388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389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390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391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392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393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359</v>
      </c>
      <c r="B77" s="73">
        <f>B43+B9</f>
        <v>11040174</v>
      </c>
      <c r="C77" s="73">
        <f t="shared" ref="C77:F77" si="18">C43+C9</f>
        <v>3971594.54</v>
      </c>
      <c r="D77" s="73">
        <f t="shared" si="18"/>
        <v>15011768.539999999</v>
      </c>
      <c r="E77" s="73">
        <f t="shared" si="18"/>
        <v>13750279.73</v>
      </c>
      <c r="F77" s="73">
        <f t="shared" si="18"/>
        <v>13266536.17</v>
      </c>
      <c r="G77" s="73">
        <f>G43+G9</f>
        <v>1261488.8099999987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rintOptions horizontalCentered="1"/>
  <pageMargins left="0.39370078740157483" right="0" top="0" bottom="0" header="0.31496062992125984" footer="0.31496062992125984"/>
  <pageSetup scale="51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11040174</v>
      </c>
      <c r="Q2" s="18">
        <f>'Formato 6 c)'!C9</f>
        <v>3971594.54</v>
      </c>
      <c r="R2" s="18">
        <f>'Formato 6 c)'!D9</f>
        <v>15011768.539999999</v>
      </c>
      <c r="S2" s="18">
        <f>'Formato 6 c)'!E9</f>
        <v>13750279.73</v>
      </c>
      <c r="T2" s="18">
        <f>'Formato 6 c)'!F9</f>
        <v>13266536.17</v>
      </c>
      <c r="U2" s="18">
        <f>'Formato 6 c)'!G9</f>
        <v>1261488.8099999987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11040174</v>
      </c>
      <c r="Q3" s="18">
        <f>'Formato 6 c)'!C10</f>
        <v>3971594.54</v>
      </c>
      <c r="R3" s="18">
        <f>'Formato 6 c)'!D10</f>
        <v>15011768.539999999</v>
      </c>
      <c r="S3" s="18">
        <f>'Formato 6 c)'!E10</f>
        <v>13750279.73</v>
      </c>
      <c r="T3" s="18">
        <f>'Formato 6 c)'!F10</f>
        <v>13266536.17</v>
      </c>
      <c r="U3" s="18">
        <f>'Formato 6 c)'!G10</f>
        <v>1261488.8099999987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11040174</v>
      </c>
      <c r="Q11" s="18">
        <f>'Formato 6 c)'!C18</f>
        <v>3971594.54</v>
      </c>
      <c r="R11" s="18">
        <f>'Formato 6 c)'!D18</f>
        <v>15011768.539999999</v>
      </c>
      <c r="S11" s="18">
        <f>'Formato 6 c)'!E18</f>
        <v>13750279.73</v>
      </c>
      <c r="T11" s="18">
        <f>'Formato 6 c)'!F18</f>
        <v>13266536.17</v>
      </c>
      <c r="U11" s="18">
        <f>'Formato 6 c)'!G18</f>
        <v>1261488.8099999987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11040174</v>
      </c>
      <c r="Q68" s="18">
        <f>'Formato 6 c)'!C77</f>
        <v>3971594.54</v>
      </c>
      <c r="R68" s="18">
        <f>'Formato 6 c)'!D77</f>
        <v>15011768.539999999</v>
      </c>
      <c r="S68" s="18">
        <f>'Formato 6 c)'!E77</f>
        <v>13750279.73</v>
      </c>
      <c r="T68" s="18">
        <f>'Formato 6 c)'!F77</f>
        <v>13266536.17</v>
      </c>
      <c r="U68" s="18">
        <f>'Formato 6 c)'!G77</f>
        <v>1261488.8099999987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INVESTIGACION, PLANEACION Y ESTADISTICA PARA EL MUNICIPIO DE CELAYA, GTO, Gobierno del Estado de Guanajuato</v>
      </c>
    </row>
    <row r="7" spans="2:3" ht="14.25" x14ac:dyDescent="0.45">
      <c r="C7" t="str">
        <f>CONCATENATE(ENTE_PUBLICO," (a)")</f>
        <v>INSTITUTO MUNICIPAL DE INVESTIGACION, PLANEACION Y ESTADISTICA PARA EL MUNICIPIO DE CELAYA, GTO, Gobierno del Estado de Guanajuato (a)</v>
      </c>
    </row>
    <row r="8" spans="2:3" ht="27" customHeight="1" x14ac:dyDescent="0.45">
      <c r="B8" t="s">
        <v>794</v>
      </c>
      <c r="C8" s="24" t="s">
        <v>806</v>
      </c>
    </row>
    <row r="10" spans="2:3" ht="25.5" customHeight="1" x14ac:dyDescent="0.45">
      <c r="B10" t="s">
        <v>795</v>
      </c>
      <c r="C10" s="24" t="s">
        <v>1135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Celaya, Gobierno del Estado de Guanajuato</v>
      </c>
    </row>
    <row r="12" spans="2:3" x14ac:dyDescent="0.25">
      <c r="B12" t="s">
        <v>793</v>
      </c>
      <c r="C12" s="24">
        <v>2018</v>
      </c>
    </row>
    <row r="14" spans="2:3" ht="14.25" x14ac:dyDescent="0.45">
      <c r="B14" t="s">
        <v>792</v>
      </c>
      <c r="C14" s="24" t="s">
        <v>3302</v>
      </c>
    </row>
    <row r="15" spans="2:3" ht="14.25" x14ac:dyDescent="0.45">
      <c r="C15" s="24">
        <v>4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3142</v>
      </c>
      <c r="E29" t="s">
        <v>3143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3144</v>
      </c>
      <c r="E32" t="s">
        <v>3145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3286</v>
      </c>
      <c r="B1" s="177"/>
      <c r="C1" s="177"/>
      <c r="D1" s="177"/>
      <c r="E1" s="177"/>
      <c r="F1" s="177"/>
      <c r="G1" s="177"/>
    </row>
    <row r="2" spans="1:7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276</v>
      </c>
      <c r="B3" s="166"/>
      <c r="C3" s="166"/>
      <c r="D3" s="166"/>
      <c r="E3" s="166"/>
      <c r="F3" s="166"/>
      <c r="G3" s="167"/>
    </row>
    <row r="4" spans="1:7" x14ac:dyDescent="0.25">
      <c r="A4" s="165" t="s">
        <v>398</v>
      </c>
      <c r="B4" s="166"/>
      <c r="C4" s="166"/>
      <c r="D4" s="166"/>
      <c r="E4" s="166"/>
      <c r="F4" s="166"/>
      <c r="G4" s="167"/>
    </row>
    <row r="5" spans="1:7" ht="14.25" x14ac:dyDescent="0.45">
      <c r="A5" s="165" t="str">
        <f>TRIMESTRE</f>
        <v>Del 1 de enero al 31 de diciembre de 2018 (b)</v>
      </c>
      <c r="B5" s="166"/>
      <c r="C5" s="166"/>
      <c r="D5" s="166"/>
      <c r="E5" s="166"/>
      <c r="F5" s="166"/>
      <c r="G5" s="167"/>
    </row>
    <row r="6" spans="1:7" ht="14.25" x14ac:dyDescent="0.4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360</v>
      </c>
      <c r="B7" s="179" t="s">
        <v>278</v>
      </c>
      <c r="C7" s="179"/>
      <c r="D7" s="179"/>
      <c r="E7" s="179"/>
      <c r="F7" s="179"/>
      <c r="G7" s="179" t="s">
        <v>279</v>
      </c>
    </row>
    <row r="8" spans="1:7" ht="29.25" customHeight="1" x14ac:dyDescent="0.25">
      <c r="A8" s="175"/>
      <c r="B8" s="45" t="s">
        <v>280</v>
      </c>
      <c r="C8" s="50" t="s">
        <v>361</v>
      </c>
      <c r="D8" s="50" t="s">
        <v>211</v>
      </c>
      <c r="E8" s="50" t="s">
        <v>166</v>
      </c>
      <c r="F8" s="50" t="s">
        <v>184</v>
      </c>
      <c r="G8" s="186"/>
    </row>
    <row r="9" spans="1:7" x14ac:dyDescent="0.25">
      <c r="A9" s="52" t="s">
        <v>399</v>
      </c>
      <c r="B9" s="66">
        <f>SUM(B10,B11,B12,B15,B16,B19)</f>
        <v>10133733</v>
      </c>
      <c r="C9" s="66">
        <f t="shared" ref="C9:F9" si="0">SUM(C10,C11,C12,C15,C16,C19)</f>
        <v>140106.04999999999</v>
      </c>
      <c r="D9" s="66">
        <f t="shared" si="0"/>
        <v>10273839.050000001</v>
      </c>
      <c r="E9" s="66">
        <f t="shared" si="0"/>
        <v>10249323.43</v>
      </c>
      <c r="F9" s="66">
        <f t="shared" si="0"/>
        <v>9805460.8699999992</v>
      </c>
      <c r="G9" s="66">
        <f>SUM(G10,G11,G12,G15,G16,G19)</f>
        <v>24515.620000001043</v>
      </c>
    </row>
    <row r="10" spans="1:7" ht="14.25" customHeight="1" x14ac:dyDescent="0.25">
      <c r="A10" s="53" t="s">
        <v>400</v>
      </c>
      <c r="B10" s="154">
        <v>10133733</v>
      </c>
      <c r="C10" s="154">
        <v>140106.04999999999</v>
      </c>
      <c r="D10" s="154">
        <v>10273839.050000001</v>
      </c>
      <c r="E10" s="154">
        <v>10249323.43</v>
      </c>
      <c r="F10" s="154">
        <v>9805460.8699999992</v>
      </c>
      <c r="G10" s="67">
        <f>D10-E10</f>
        <v>24515.620000001043</v>
      </c>
    </row>
    <row r="11" spans="1:7" x14ac:dyDescent="0.25">
      <c r="A11" s="53" t="s">
        <v>401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402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403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404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405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406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407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408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409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410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400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401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402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403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404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405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406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407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408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ht="14.25" x14ac:dyDescent="0.45">
      <c r="A31" s="53" t="s">
        <v>409</v>
      </c>
      <c r="B31" s="67"/>
      <c r="C31" s="67"/>
      <c r="D31" s="67"/>
      <c r="E31" s="67"/>
      <c r="F31" s="67"/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411</v>
      </c>
      <c r="B33" s="66">
        <f>B21+B9</f>
        <v>10133733</v>
      </c>
      <c r="C33" s="66">
        <f t="shared" ref="C33:G33" si="9">C21+C9</f>
        <v>140106.04999999999</v>
      </c>
      <c r="D33" s="66">
        <f t="shared" si="9"/>
        <v>10273839.050000001</v>
      </c>
      <c r="E33" s="66">
        <f t="shared" si="9"/>
        <v>10249323.43</v>
      </c>
      <c r="F33" s="66">
        <f t="shared" si="9"/>
        <v>9805460.8699999992</v>
      </c>
      <c r="G33" s="66">
        <f t="shared" si="9"/>
        <v>24515.620000001043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57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10133733</v>
      </c>
      <c r="Q2" s="18">
        <f>'Formato 6 d)'!C9</f>
        <v>140106.04999999999</v>
      </c>
      <c r="R2" s="18">
        <f>'Formato 6 d)'!D9</f>
        <v>10273839.050000001</v>
      </c>
      <c r="S2" s="18">
        <f>'Formato 6 d)'!E9</f>
        <v>10249323.43</v>
      </c>
      <c r="T2" s="18">
        <f>'Formato 6 d)'!F9</f>
        <v>9805460.8699999992</v>
      </c>
      <c r="U2" s="18">
        <f>'Formato 6 d)'!G9</f>
        <v>24515.620000001043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10133733</v>
      </c>
      <c r="Q3" s="18">
        <f>'Formato 6 d)'!C10</f>
        <v>140106.04999999999</v>
      </c>
      <c r="R3" s="18">
        <f>'Formato 6 d)'!D10</f>
        <v>10273839.050000001</v>
      </c>
      <c r="S3" s="18">
        <f>'Formato 6 d)'!E10</f>
        <v>10249323.43</v>
      </c>
      <c r="T3" s="18">
        <f>'Formato 6 d)'!F10</f>
        <v>9805460.8699999992</v>
      </c>
      <c r="U3" s="18">
        <f>'Formato 6 d)'!G10</f>
        <v>24515.620000001043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10133733</v>
      </c>
      <c r="Q24" s="18">
        <f>'Formato 6 d)'!C33</f>
        <v>140106.04999999999</v>
      </c>
      <c r="R24" s="18">
        <f>'Formato 6 d)'!D33</f>
        <v>10273839.050000001</v>
      </c>
      <c r="S24" s="18">
        <f>'Formato 6 d)'!E33</f>
        <v>10249323.43</v>
      </c>
      <c r="T24" s="18">
        <f>'Formato 6 d)'!F33</f>
        <v>9805460.8699999992</v>
      </c>
      <c r="U24" s="18">
        <f>'Formato 6 d)'!G33</f>
        <v>24515.620000001043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activeCell="A10" sqref="A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7" t="s">
        <v>412</v>
      </c>
      <c r="B1" s="177"/>
      <c r="C1" s="177"/>
      <c r="D1" s="177"/>
      <c r="E1" s="177"/>
      <c r="F1" s="177"/>
      <c r="G1" s="177"/>
    </row>
    <row r="2" spans="1:7" ht="14.25" x14ac:dyDescent="0.45">
      <c r="A2" s="159" t="str">
        <f>ENTIDAD</f>
        <v>Municipio de Celaya, Gobierno del Estado de Guanajuato</v>
      </c>
      <c r="B2" s="160"/>
      <c r="C2" s="160"/>
      <c r="D2" s="160"/>
      <c r="E2" s="160"/>
      <c r="F2" s="160"/>
      <c r="G2" s="161"/>
    </row>
    <row r="3" spans="1:7" ht="14.25" x14ac:dyDescent="0.45">
      <c r="A3" s="162" t="s">
        <v>413</v>
      </c>
      <c r="B3" s="163"/>
      <c r="C3" s="163"/>
      <c r="D3" s="163"/>
      <c r="E3" s="163"/>
      <c r="F3" s="163"/>
      <c r="G3" s="164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ht="14.25" x14ac:dyDescent="0.45">
      <c r="A5" s="162" t="s">
        <v>414</v>
      </c>
      <c r="B5" s="163"/>
      <c r="C5" s="163"/>
      <c r="D5" s="163"/>
      <c r="E5" s="163"/>
      <c r="F5" s="163"/>
      <c r="G5" s="164"/>
    </row>
    <row r="6" spans="1:7" x14ac:dyDescent="0.25">
      <c r="A6" s="174" t="s">
        <v>3287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3290</v>
      </c>
      <c r="C7" s="188"/>
      <c r="D7" s="188"/>
      <c r="E7" s="188"/>
      <c r="F7" s="188"/>
      <c r="G7" s="188"/>
    </row>
    <row r="8" spans="1:7" x14ac:dyDescent="0.25">
      <c r="A8" s="52" t="s">
        <v>420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215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216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217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415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219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220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416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417</v>
      </c>
      <c r="B16" s="60"/>
      <c r="C16" s="60"/>
      <c r="D16" s="60"/>
      <c r="E16" s="60"/>
      <c r="F16" s="60"/>
      <c r="G16" s="60"/>
    </row>
    <row r="17" spans="1:7" x14ac:dyDescent="0.25">
      <c r="A17" s="10" t="s">
        <v>418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239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240</v>
      </c>
      <c r="B19" s="60"/>
      <c r="C19" s="60"/>
      <c r="D19" s="60"/>
      <c r="E19" s="60"/>
      <c r="F19" s="60"/>
      <c r="G19" s="60"/>
    </row>
    <row r="20" spans="1:7" x14ac:dyDescent="0.25">
      <c r="A20" s="53" t="s">
        <v>419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421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422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423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424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264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265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425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268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426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270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427</v>
      </c>
      <c r="B35" s="60"/>
      <c r="C35" s="60"/>
      <c r="D35" s="60"/>
      <c r="E35" s="60"/>
      <c r="F35" s="60"/>
      <c r="G35" s="60"/>
    </row>
    <row r="36" spans="1:7" ht="28.5" x14ac:dyDescent="0.45">
      <c r="A36" s="57" t="s">
        <v>272</v>
      </c>
      <c r="B36" s="60"/>
      <c r="C36" s="60"/>
      <c r="D36" s="60"/>
      <c r="E36" s="60"/>
      <c r="F36" s="60"/>
      <c r="G36" s="60"/>
    </row>
    <row r="37" spans="1:7" x14ac:dyDescent="0.25">
      <c r="A37" s="55" t="s">
        <v>428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65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214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270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7" t="s">
        <v>450</v>
      </c>
      <c r="B1" s="177"/>
      <c r="C1" s="177"/>
      <c r="D1" s="177"/>
      <c r="E1" s="177"/>
      <c r="F1" s="177"/>
      <c r="G1" s="177"/>
    </row>
    <row r="2" spans="1:7" customFormat="1" ht="14.25" x14ac:dyDescent="0.45">
      <c r="A2" s="159" t="str">
        <f>ENTIDAD</f>
        <v>Municipio de Celaya, Gobierno del Estado de Guanajuato</v>
      </c>
      <c r="B2" s="160"/>
      <c r="C2" s="160"/>
      <c r="D2" s="160"/>
      <c r="E2" s="160"/>
      <c r="F2" s="160"/>
      <c r="G2" s="161"/>
    </row>
    <row r="3" spans="1:7" customFormat="1" ht="14.25" x14ac:dyDescent="0.45">
      <c r="A3" s="162" t="s">
        <v>451</v>
      </c>
      <c r="B3" s="163"/>
      <c r="C3" s="163"/>
      <c r="D3" s="163"/>
      <c r="E3" s="163"/>
      <c r="F3" s="163"/>
      <c r="G3" s="164"/>
    </row>
    <row r="4" spans="1:7" customFormat="1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customFormat="1" ht="14.25" x14ac:dyDescent="0.45">
      <c r="A5" s="162" t="s">
        <v>414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3141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3290</v>
      </c>
      <c r="C7" s="188"/>
      <c r="D7" s="188"/>
      <c r="E7" s="188"/>
      <c r="F7" s="188"/>
      <c r="G7" s="188"/>
    </row>
    <row r="8" spans="1:7" x14ac:dyDescent="0.25">
      <c r="A8" s="52" t="s">
        <v>452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453</v>
      </c>
      <c r="B9" s="60"/>
      <c r="C9" s="60"/>
      <c r="D9" s="60"/>
      <c r="E9" s="60"/>
      <c r="F9" s="60"/>
      <c r="G9" s="60"/>
    </row>
    <row r="10" spans="1:7" x14ac:dyDescent="0.25">
      <c r="A10" s="53" t="s">
        <v>454</v>
      </c>
      <c r="B10" s="60"/>
      <c r="C10" s="60"/>
      <c r="D10" s="60"/>
      <c r="E10" s="60"/>
      <c r="F10" s="60"/>
      <c r="G10" s="60"/>
    </row>
    <row r="11" spans="1:7" x14ac:dyDescent="0.25">
      <c r="A11" s="53" t="s">
        <v>455</v>
      </c>
      <c r="B11" s="60"/>
      <c r="C11" s="60"/>
      <c r="D11" s="60"/>
      <c r="E11" s="60"/>
      <c r="F11" s="60"/>
      <c r="G11" s="60"/>
    </row>
    <row r="12" spans="1:7" x14ac:dyDescent="0.25">
      <c r="A12" s="53" t="s">
        <v>456</v>
      </c>
      <c r="B12" s="60"/>
      <c r="C12" s="60"/>
      <c r="D12" s="60"/>
      <c r="E12" s="60"/>
      <c r="F12" s="60"/>
      <c r="G12" s="60"/>
    </row>
    <row r="13" spans="1:7" x14ac:dyDescent="0.25">
      <c r="A13" s="53" t="s">
        <v>457</v>
      </c>
      <c r="B13" s="60"/>
      <c r="C13" s="60"/>
      <c r="D13" s="60"/>
      <c r="E13" s="60"/>
      <c r="F13" s="60"/>
      <c r="G13" s="60"/>
    </row>
    <row r="14" spans="1:7" x14ac:dyDescent="0.25">
      <c r="A14" s="53" t="s">
        <v>458</v>
      </c>
      <c r="B14" s="60"/>
      <c r="C14" s="60"/>
      <c r="D14" s="60"/>
      <c r="E14" s="60"/>
      <c r="F14" s="60"/>
      <c r="G14" s="60"/>
    </row>
    <row r="15" spans="1:7" x14ac:dyDescent="0.25">
      <c r="A15" s="53" t="s">
        <v>459</v>
      </c>
      <c r="B15" s="60"/>
      <c r="C15" s="60"/>
      <c r="D15" s="60"/>
      <c r="E15" s="60"/>
      <c r="F15" s="60"/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3" t="s">
        <v>461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453</v>
      </c>
      <c r="B20" s="60"/>
      <c r="C20" s="60"/>
      <c r="D20" s="60"/>
      <c r="E20" s="60"/>
      <c r="F20" s="60"/>
      <c r="G20" s="60"/>
    </row>
    <row r="21" spans="1:7" x14ac:dyDescent="0.25">
      <c r="A21" s="53" t="s">
        <v>454</v>
      </c>
      <c r="B21" s="60"/>
      <c r="C21" s="60"/>
      <c r="D21" s="60"/>
      <c r="E21" s="60"/>
      <c r="F21" s="60"/>
      <c r="G21" s="60"/>
    </row>
    <row r="22" spans="1:7" x14ac:dyDescent="0.25">
      <c r="A22" s="53" t="s">
        <v>455</v>
      </c>
      <c r="B22" s="60"/>
      <c r="C22" s="60"/>
      <c r="D22" s="60"/>
      <c r="E22" s="60"/>
      <c r="F22" s="60"/>
      <c r="G22" s="60"/>
    </row>
    <row r="23" spans="1:7" x14ac:dyDescent="0.25">
      <c r="A23" s="53" t="s">
        <v>456</v>
      </c>
      <c r="B23" s="60"/>
      <c r="C23" s="60"/>
      <c r="D23" s="60"/>
      <c r="E23" s="60"/>
      <c r="F23" s="60"/>
      <c r="G23" s="60"/>
    </row>
    <row r="24" spans="1:7" x14ac:dyDescent="0.25">
      <c r="A24" s="53" t="s">
        <v>457</v>
      </c>
      <c r="B24" s="60"/>
      <c r="C24" s="60"/>
      <c r="D24" s="60"/>
      <c r="E24" s="60"/>
      <c r="F24" s="60"/>
      <c r="G24" s="60"/>
    </row>
    <row r="25" spans="1:7" x14ac:dyDescent="0.25">
      <c r="A25" s="53" t="s">
        <v>458</v>
      </c>
      <c r="B25" s="60"/>
      <c r="C25" s="60"/>
      <c r="D25" s="60"/>
      <c r="E25" s="60"/>
      <c r="F25" s="60"/>
      <c r="G25" s="60"/>
    </row>
    <row r="26" spans="1:7" x14ac:dyDescent="0.25">
      <c r="A26" s="53" t="s">
        <v>459</v>
      </c>
      <c r="B26" s="60"/>
      <c r="C26" s="60"/>
      <c r="D26" s="60"/>
      <c r="E26" s="60"/>
      <c r="F26" s="60"/>
      <c r="G26" s="60"/>
    </row>
    <row r="27" spans="1:7" x14ac:dyDescent="0.25">
      <c r="A27" s="53" t="s">
        <v>463</v>
      </c>
      <c r="B27" s="60"/>
      <c r="C27" s="60"/>
      <c r="D27" s="60"/>
      <c r="E27" s="60"/>
      <c r="F27" s="60"/>
      <c r="G27" s="60"/>
    </row>
    <row r="28" spans="1:7" x14ac:dyDescent="0.25">
      <c r="A28" s="53" t="s">
        <v>461</v>
      </c>
      <c r="B28" s="60"/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7" t="s">
        <v>465</v>
      </c>
      <c r="B1" s="177"/>
      <c r="C1" s="177"/>
      <c r="D1" s="177"/>
      <c r="E1" s="177"/>
      <c r="F1" s="177"/>
      <c r="G1" s="177"/>
    </row>
    <row r="2" spans="1:7" ht="14.25" x14ac:dyDescent="0.45">
      <c r="A2" s="159" t="str">
        <f>ENTIDAD</f>
        <v>Municipio de Celaya, Gobierno del Estado de Guanajuato</v>
      </c>
      <c r="B2" s="160"/>
      <c r="C2" s="160"/>
      <c r="D2" s="160"/>
      <c r="E2" s="160"/>
      <c r="F2" s="160"/>
      <c r="G2" s="161"/>
    </row>
    <row r="3" spans="1:7" ht="14.25" x14ac:dyDescent="0.45">
      <c r="A3" s="162" t="s">
        <v>466</v>
      </c>
      <c r="B3" s="163"/>
      <c r="C3" s="163"/>
      <c r="D3" s="163"/>
      <c r="E3" s="163"/>
      <c r="F3" s="163"/>
      <c r="G3" s="164"/>
    </row>
    <row r="4" spans="1:7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3287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3293</v>
      </c>
    </row>
    <row r="7" spans="1:7" x14ac:dyDescent="0.25">
      <c r="A7" s="52" t="s">
        <v>467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468</v>
      </c>
      <c r="B8" s="60"/>
      <c r="C8" s="60"/>
      <c r="D8" s="60"/>
      <c r="E8" s="60"/>
      <c r="F8" s="60"/>
      <c r="G8" s="60"/>
    </row>
    <row r="9" spans="1:7" x14ac:dyDescent="0.25">
      <c r="A9" s="53" t="s">
        <v>469</v>
      </c>
      <c r="B9" s="60"/>
      <c r="C9" s="60"/>
      <c r="D9" s="60"/>
      <c r="E9" s="60"/>
      <c r="F9" s="60"/>
      <c r="G9" s="60"/>
    </row>
    <row r="10" spans="1:7" x14ac:dyDescent="0.25">
      <c r="A10" s="53" t="s">
        <v>470</v>
      </c>
      <c r="B10" s="60"/>
      <c r="C10" s="60"/>
      <c r="D10" s="60"/>
      <c r="E10" s="60"/>
      <c r="F10" s="60"/>
      <c r="G10" s="60"/>
    </row>
    <row r="11" spans="1:7" x14ac:dyDescent="0.25">
      <c r="A11" s="53" t="s">
        <v>471</v>
      </c>
      <c r="B11" s="60"/>
      <c r="C11" s="60"/>
      <c r="D11" s="60"/>
      <c r="E11" s="60"/>
      <c r="F11" s="60"/>
      <c r="G11" s="60"/>
    </row>
    <row r="12" spans="1:7" x14ac:dyDescent="0.25">
      <c r="A12" s="53" t="s">
        <v>472</v>
      </c>
      <c r="B12" s="60"/>
      <c r="C12" s="60"/>
      <c r="D12" s="60"/>
      <c r="E12" s="60"/>
      <c r="F12" s="60"/>
      <c r="G12" s="60"/>
    </row>
    <row r="13" spans="1:7" x14ac:dyDescent="0.25">
      <c r="A13" s="56" t="s">
        <v>473</v>
      </c>
      <c r="B13" s="60"/>
      <c r="C13" s="60"/>
      <c r="D13" s="60"/>
      <c r="E13" s="60"/>
      <c r="F13" s="60"/>
      <c r="G13" s="60"/>
    </row>
    <row r="14" spans="1:7" x14ac:dyDescent="0.25">
      <c r="A14" s="53" t="s">
        <v>474</v>
      </c>
      <c r="B14" s="60"/>
      <c r="C14" s="60"/>
      <c r="D14" s="60"/>
      <c r="E14" s="60"/>
      <c r="F14" s="60"/>
      <c r="G14" s="60"/>
    </row>
    <row r="15" spans="1:7" x14ac:dyDescent="0.25">
      <c r="A15" s="53" t="s">
        <v>475</v>
      </c>
      <c r="B15" s="60"/>
      <c r="C15" s="60"/>
      <c r="D15" s="60"/>
      <c r="E15" s="60"/>
      <c r="F15" s="60"/>
      <c r="G15" s="60"/>
    </row>
    <row r="16" spans="1:7" x14ac:dyDescent="0.25">
      <c r="A16" s="53" t="s">
        <v>476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3297</v>
      </c>
      <c r="B17" s="60"/>
      <c r="C17" s="60"/>
      <c r="D17" s="60"/>
      <c r="E17" s="60"/>
      <c r="F17" s="60"/>
      <c r="G17" s="60"/>
    </row>
    <row r="18" spans="1:7" x14ac:dyDescent="0.25">
      <c r="A18" s="53" t="s">
        <v>477</v>
      </c>
      <c r="B18" s="60"/>
      <c r="C18" s="60"/>
      <c r="D18" s="60"/>
      <c r="E18" s="60"/>
      <c r="F18" s="60"/>
      <c r="G18" s="60"/>
    </row>
    <row r="19" spans="1:7" x14ac:dyDescent="0.25">
      <c r="A19" s="53" t="s">
        <v>478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479</v>
      </c>
      <c r="B22" s="60"/>
      <c r="C22" s="60"/>
      <c r="D22" s="60"/>
      <c r="E22" s="60"/>
      <c r="F22" s="60"/>
      <c r="G22" s="60"/>
    </row>
    <row r="23" spans="1:7" x14ac:dyDescent="0.25">
      <c r="A23" s="53" t="s">
        <v>480</v>
      </c>
      <c r="B23" s="60"/>
      <c r="C23" s="60"/>
      <c r="D23" s="60"/>
      <c r="E23" s="60"/>
      <c r="F23" s="60"/>
      <c r="G23" s="60"/>
    </row>
    <row r="24" spans="1:7" x14ac:dyDescent="0.25">
      <c r="A24" s="53" t="s">
        <v>481</v>
      </c>
      <c r="B24" s="60"/>
      <c r="C24" s="60"/>
      <c r="D24" s="60"/>
      <c r="E24" s="60"/>
      <c r="F24" s="60"/>
      <c r="G24" s="60"/>
    </row>
    <row r="25" spans="1:7" x14ac:dyDescent="0.25">
      <c r="A25" s="53" t="s">
        <v>482</v>
      </c>
      <c r="B25" s="60"/>
      <c r="C25" s="60"/>
      <c r="D25" s="60"/>
      <c r="E25" s="60"/>
      <c r="F25" s="60"/>
      <c r="G25" s="60"/>
    </row>
    <row r="26" spans="1:7" x14ac:dyDescent="0.25">
      <c r="A26" s="53" t="s">
        <v>483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268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270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427</v>
      </c>
      <c r="B34" s="60"/>
      <c r="C34" s="60"/>
      <c r="D34" s="60"/>
      <c r="E34" s="60"/>
      <c r="F34" s="60"/>
      <c r="G34" s="60"/>
    </row>
    <row r="35" spans="1:7" ht="14.25" x14ac:dyDescent="0.45">
      <c r="A35" s="57" t="s">
        <v>487</v>
      </c>
      <c r="B35" s="60"/>
      <c r="C35" s="60"/>
      <c r="D35" s="60"/>
      <c r="E35" s="60"/>
      <c r="F35" s="60"/>
      <c r="G35" s="60"/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3291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3292</v>
      </c>
      <c r="B40" s="191"/>
      <c r="C40" s="191"/>
      <c r="D40" s="191"/>
      <c r="E40" s="191"/>
      <c r="F40" s="191"/>
      <c r="G40" s="19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214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270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7" t="s">
        <v>489</v>
      </c>
      <c r="B1" s="177"/>
      <c r="C1" s="177"/>
      <c r="D1" s="177"/>
      <c r="E1" s="177"/>
      <c r="F1" s="177"/>
      <c r="G1" s="177"/>
    </row>
    <row r="2" spans="1:7" ht="14.25" x14ac:dyDescent="0.45">
      <c r="A2" s="159" t="str">
        <f>ENTIDAD</f>
        <v>Municipio de Celaya, Gobierno del Estado de Guanajuato</v>
      </c>
      <c r="B2" s="160"/>
      <c r="C2" s="160"/>
      <c r="D2" s="160"/>
      <c r="E2" s="160"/>
      <c r="F2" s="160"/>
      <c r="G2" s="161"/>
    </row>
    <row r="3" spans="1:7" ht="14.25" x14ac:dyDescent="0.45">
      <c r="A3" s="162" t="s">
        <v>490</v>
      </c>
      <c r="B3" s="163"/>
      <c r="C3" s="163"/>
      <c r="D3" s="163"/>
      <c r="E3" s="163"/>
      <c r="F3" s="163"/>
      <c r="G3" s="164"/>
    </row>
    <row r="4" spans="1:7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3141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3294</v>
      </c>
    </row>
    <row r="7" spans="1:7" ht="14.25" x14ac:dyDescent="0.45">
      <c r="A7" s="52" t="s">
        <v>491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453</v>
      </c>
      <c r="B8" s="60"/>
      <c r="C8" s="60"/>
      <c r="D8" s="60"/>
      <c r="E8" s="60"/>
      <c r="F8" s="60"/>
      <c r="G8" s="60"/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453</v>
      </c>
      <c r="B19" s="60"/>
      <c r="C19" s="60"/>
      <c r="D19" s="60"/>
      <c r="E19" s="60"/>
      <c r="F19" s="60"/>
      <c r="G19" s="60"/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463</v>
      </c>
      <c r="B26" s="60"/>
      <c r="C26" s="60"/>
      <c r="D26" s="60"/>
      <c r="E26" s="60"/>
      <c r="F26" s="60"/>
      <c r="G26" s="60"/>
    </row>
    <row r="27" spans="1:7" x14ac:dyDescent="0.25">
      <c r="A27" s="53" t="s">
        <v>461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91" t="s">
        <v>3291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3292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activeCell="A14" sqref="A1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494</v>
      </c>
      <c r="B1" s="171"/>
      <c r="C1" s="171"/>
      <c r="D1" s="171"/>
      <c r="E1" s="171"/>
      <c r="F1" s="171"/>
      <c r="G1" s="111"/>
    </row>
    <row r="2" spans="1:7" ht="14.25" x14ac:dyDescent="0.45">
      <c r="A2" s="159" t="str">
        <f>ENTE_PUBLICO</f>
        <v>INSTITUTO MUNICIPAL DE INVESTIGACION, PLANEACION Y ESTADISTICA PARA EL MUNICIPIO DE CELAYA, GTO, Gobierno del Estado de Guanajuato</v>
      </c>
      <c r="B2" s="160"/>
      <c r="C2" s="160"/>
      <c r="D2" s="160"/>
      <c r="E2" s="160"/>
      <c r="F2" s="161"/>
    </row>
    <row r="3" spans="1:7" ht="14.25" x14ac:dyDescent="0.45">
      <c r="A3" s="168" t="s">
        <v>495</v>
      </c>
      <c r="B3" s="169"/>
      <c r="C3" s="169"/>
      <c r="D3" s="169"/>
      <c r="E3" s="169"/>
      <c r="F3" s="170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6" t="s">
        <v>501</v>
      </c>
      <c r="B5" s="5"/>
      <c r="C5" s="5"/>
      <c r="D5" s="5"/>
      <c r="E5" s="5"/>
      <c r="F5" s="5"/>
    </row>
    <row r="6" spans="1:7" ht="30" x14ac:dyDescent="0.25">
      <c r="A6" s="137" t="s">
        <v>502</v>
      </c>
      <c r="B6" s="60"/>
      <c r="C6" s="60"/>
      <c r="D6" s="60"/>
      <c r="E6" s="60"/>
      <c r="F6" s="60"/>
    </row>
    <row r="7" spans="1:7" x14ac:dyDescent="0.25">
      <c r="A7" s="137" t="s">
        <v>503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504</v>
      </c>
      <c r="B9" s="54"/>
      <c r="C9" s="54"/>
      <c r="D9" s="54"/>
      <c r="E9" s="54"/>
      <c r="F9" s="54"/>
    </row>
    <row r="10" spans="1:7" ht="14.25" x14ac:dyDescent="0.45">
      <c r="A10" s="137" t="s">
        <v>505</v>
      </c>
      <c r="B10" s="60"/>
      <c r="C10" s="60"/>
      <c r="D10" s="60"/>
      <c r="E10" s="60"/>
      <c r="F10" s="60"/>
    </row>
    <row r="11" spans="1:7" x14ac:dyDescent="0.25">
      <c r="A11" s="139" t="s">
        <v>506</v>
      </c>
      <c r="B11" s="60"/>
      <c r="C11" s="60"/>
      <c r="D11" s="60"/>
      <c r="E11" s="60"/>
      <c r="F11" s="60"/>
    </row>
    <row r="12" spans="1:7" x14ac:dyDescent="0.25">
      <c r="A12" s="139" t="s">
        <v>507</v>
      </c>
      <c r="B12" s="60"/>
      <c r="C12" s="60"/>
      <c r="D12" s="60"/>
      <c r="E12" s="60"/>
      <c r="F12" s="60"/>
    </row>
    <row r="13" spans="1:7" ht="14.25" x14ac:dyDescent="0.45">
      <c r="A13" s="139" t="s">
        <v>508</v>
      </c>
      <c r="B13" s="60"/>
      <c r="C13" s="60"/>
      <c r="D13" s="60"/>
      <c r="E13" s="60"/>
      <c r="F13" s="60"/>
    </row>
    <row r="14" spans="1:7" ht="14.25" x14ac:dyDescent="0.45">
      <c r="A14" s="137" t="s">
        <v>509</v>
      </c>
      <c r="B14" s="60"/>
      <c r="C14" s="60"/>
      <c r="D14" s="60"/>
      <c r="E14" s="60"/>
      <c r="F14" s="60"/>
    </row>
    <row r="15" spans="1:7" x14ac:dyDescent="0.25">
      <c r="A15" s="139" t="s">
        <v>506</v>
      </c>
      <c r="B15" s="60"/>
      <c r="C15" s="60"/>
      <c r="D15" s="60"/>
      <c r="E15" s="60"/>
      <c r="F15" s="60"/>
    </row>
    <row r="16" spans="1:7" x14ac:dyDescent="0.25">
      <c r="A16" s="139" t="s">
        <v>507</v>
      </c>
      <c r="B16" s="60"/>
      <c r="C16" s="60"/>
      <c r="D16" s="60"/>
      <c r="E16" s="60"/>
      <c r="F16" s="60"/>
    </row>
    <row r="17" spans="1:6" ht="14.25" x14ac:dyDescent="0.45">
      <c r="A17" s="139" t="s">
        <v>508</v>
      </c>
      <c r="B17" s="60"/>
      <c r="C17" s="60"/>
      <c r="D17" s="60"/>
      <c r="E17" s="60"/>
      <c r="F17" s="60"/>
    </row>
    <row r="18" spans="1:6" ht="14.25" x14ac:dyDescent="0.45">
      <c r="A18" s="137" t="s">
        <v>510</v>
      </c>
      <c r="B18" s="145"/>
      <c r="C18" s="60"/>
      <c r="D18" s="60"/>
      <c r="E18" s="60"/>
      <c r="F18" s="60"/>
    </row>
    <row r="19" spans="1:6" x14ac:dyDescent="0.25">
      <c r="A19" s="137" t="s">
        <v>511</v>
      </c>
      <c r="B19" s="60"/>
      <c r="C19" s="60"/>
      <c r="D19" s="60"/>
      <c r="E19" s="60"/>
      <c r="F19" s="60"/>
    </row>
    <row r="20" spans="1:6" x14ac:dyDescent="0.25">
      <c r="A20" s="137" t="s">
        <v>512</v>
      </c>
      <c r="B20" s="146"/>
      <c r="C20" s="146"/>
      <c r="D20" s="146"/>
      <c r="E20" s="146"/>
      <c r="F20" s="146"/>
    </row>
    <row r="21" spans="1:6" x14ac:dyDescent="0.25">
      <c r="A21" s="137" t="s">
        <v>513</v>
      </c>
      <c r="B21" s="146"/>
      <c r="C21" s="146"/>
      <c r="D21" s="146"/>
      <c r="E21" s="146"/>
      <c r="F21" s="146"/>
    </row>
    <row r="22" spans="1:6" ht="14.25" x14ac:dyDescent="0.45">
      <c r="A22" s="64" t="s">
        <v>514</v>
      </c>
      <c r="B22" s="146"/>
      <c r="C22" s="146"/>
      <c r="D22" s="146"/>
      <c r="E22" s="146"/>
      <c r="F22" s="146"/>
    </row>
    <row r="23" spans="1:6" ht="14.25" x14ac:dyDescent="0.45">
      <c r="A23" s="64" t="s">
        <v>515</v>
      </c>
      <c r="B23" s="146"/>
      <c r="C23" s="146"/>
      <c r="D23" s="146"/>
      <c r="E23" s="146"/>
      <c r="F23" s="146"/>
    </row>
    <row r="24" spans="1:6" x14ac:dyDescent="0.25">
      <c r="A24" s="64" t="s">
        <v>516</v>
      </c>
      <c r="B24" s="147"/>
      <c r="C24" s="60"/>
      <c r="D24" s="60"/>
      <c r="E24" s="60"/>
      <c r="F24" s="60"/>
    </row>
    <row r="25" spans="1:6" ht="14.25" x14ac:dyDescent="0.45">
      <c r="A25" s="137" t="s">
        <v>517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518</v>
      </c>
      <c r="B27" s="54"/>
      <c r="C27" s="54"/>
      <c r="D27" s="54"/>
      <c r="E27" s="54"/>
      <c r="F27" s="54"/>
    </row>
    <row r="28" spans="1:6" ht="14.25" x14ac:dyDescent="0.45">
      <c r="A28" s="137" t="s">
        <v>519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520</v>
      </c>
      <c r="B30" s="54"/>
      <c r="C30" s="54"/>
      <c r="D30" s="54"/>
      <c r="E30" s="54"/>
      <c r="F30" s="54"/>
    </row>
    <row r="31" spans="1:6" ht="14.25" x14ac:dyDescent="0.45">
      <c r="A31" s="137" t="s">
        <v>505</v>
      </c>
      <c r="B31" s="60"/>
      <c r="C31" s="60"/>
      <c r="D31" s="60"/>
      <c r="E31" s="60"/>
      <c r="F31" s="60"/>
    </row>
    <row r="32" spans="1:6" ht="14.25" x14ac:dyDescent="0.45">
      <c r="A32" s="137" t="s">
        <v>509</v>
      </c>
      <c r="B32" s="60"/>
      <c r="C32" s="60"/>
      <c r="D32" s="60"/>
      <c r="E32" s="60"/>
      <c r="F32" s="60"/>
    </row>
    <row r="33" spans="1:6" ht="14.25" x14ac:dyDescent="0.45">
      <c r="A33" s="137" t="s">
        <v>521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522</v>
      </c>
      <c r="B35" s="54"/>
      <c r="C35" s="54"/>
      <c r="D35" s="54"/>
      <c r="E35" s="54"/>
      <c r="F35" s="54"/>
    </row>
    <row r="36" spans="1:6" x14ac:dyDescent="0.25">
      <c r="A36" s="137" t="s">
        <v>523</v>
      </c>
      <c r="B36" s="60"/>
      <c r="C36" s="60"/>
      <c r="D36" s="60"/>
      <c r="E36" s="60"/>
      <c r="F36" s="60"/>
    </row>
    <row r="37" spans="1:6" x14ac:dyDescent="0.25">
      <c r="A37" s="137" t="s">
        <v>524</v>
      </c>
      <c r="B37" s="60"/>
      <c r="C37" s="60"/>
      <c r="D37" s="60"/>
      <c r="E37" s="60"/>
      <c r="F37" s="60"/>
    </row>
    <row r="38" spans="1:6" x14ac:dyDescent="0.25">
      <c r="A38" s="137" t="s">
        <v>525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526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527</v>
      </c>
      <c r="B42" s="54"/>
      <c r="C42" s="54"/>
      <c r="D42" s="54"/>
      <c r="E42" s="54"/>
      <c r="F42" s="54"/>
    </row>
    <row r="43" spans="1:6" x14ac:dyDescent="0.25">
      <c r="A43" s="137" t="s">
        <v>528</v>
      </c>
      <c r="B43" s="60"/>
      <c r="C43" s="60"/>
      <c r="D43" s="60"/>
      <c r="E43" s="60"/>
      <c r="F43" s="60"/>
    </row>
    <row r="44" spans="1:6" x14ac:dyDescent="0.25">
      <c r="A44" s="137" t="s">
        <v>529</v>
      </c>
      <c r="B44" s="60"/>
      <c r="C44" s="60"/>
      <c r="D44" s="60"/>
      <c r="E44" s="60"/>
      <c r="F44" s="60"/>
    </row>
    <row r="45" spans="1:6" x14ac:dyDescent="0.25">
      <c r="A45" s="137" t="s">
        <v>530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6"/>
      <c r="C48" s="146"/>
      <c r="D48" s="146"/>
      <c r="E48" s="146"/>
      <c r="F48" s="146"/>
    </row>
    <row r="49" spans="1:6" x14ac:dyDescent="0.25">
      <c r="A49" s="64" t="s">
        <v>530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532</v>
      </c>
      <c r="B51" s="54"/>
      <c r="C51" s="54"/>
      <c r="D51" s="54"/>
      <c r="E51" s="54"/>
      <c r="F51" s="54"/>
    </row>
    <row r="52" spans="1:6" x14ac:dyDescent="0.25">
      <c r="A52" s="137" t="s">
        <v>529</v>
      </c>
      <c r="B52" s="60"/>
      <c r="C52" s="60"/>
      <c r="D52" s="60"/>
      <c r="E52" s="60"/>
      <c r="F52" s="60"/>
    </row>
    <row r="53" spans="1:6" x14ac:dyDescent="0.25">
      <c r="A53" s="137" t="s">
        <v>530</v>
      </c>
      <c r="B53" s="60"/>
      <c r="C53" s="60"/>
      <c r="D53" s="60"/>
      <c r="E53" s="60"/>
      <c r="F53" s="60"/>
    </row>
    <row r="54" spans="1:6" x14ac:dyDescent="0.25">
      <c r="A54" s="137" t="s">
        <v>533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534</v>
      </c>
      <c r="B56" s="54"/>
      <c r="C56" s="54"/>
      <c r="D56" s="54"/>
      <c r="E56" s="54"/>
      <c r="F56" s="54"/>
    </row>
    <row r="57" spans="1:6" x14ac:dyDescent="0.25">
      <c r="A57" s="137" t="s">
        <v>529</v>
      </c>
      <c r="B57" s="60"/>
      <c r="C57" s="60"/>
      <c r="D57" s="60"/>
      <c r="E57" s="60"/>
      <c r="F57" s="60"/>
    </row>
    <row r="58" spans="1:6" x14ac:dyDescent="0.25">
      <c r="A58" s="137" t="s">
        <v>530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535</v>
      </c>
      <c r="B60" s="54"/>
      <c r="C60" s="54"/>
      <c r="D60" s="54"/>
      <c r="E60" s="54"/>
      <c r="F60" s="54"/>
    </row>
    <row r="61" spans="1:6" x14ac:dyDescent="0.25">
      <c r="A61" s="137" t="s">
        <v>536</v>
      </c>
      <c r="B61" s="60"/>
      <c r="C61" s="60"/>
      <c r="D61" s="60"/>
      <c r="E61" s="60"/>
      <c r="F61" s="60"/>
    </row>
    <row r="62" spans="1:6" x14ac:dyDescent="0.25">
      <c r="A62" s="137" t="s">
        <v>537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538</v>
      </c>
      <c r="B64" s="54"/>
      <c r="C64" s="54"/>
      <c r="D64" s="54"/>
      <c r="E64" s="54"/>
      <c r="F64" s="54"/>
    </row>
    <row r="65" spans="1:6" x14ac:dyDescent="0.25">
      <c r="A65" s="137" t="s">
        <v>539</v>
      </c>
      <c r="B65" s="60"/>
      <c r="C65" s="60"/>
      <c r="D65" s="60"/>
      <c r="E65" s="60"/>
      <c r="F65" s="60"/>
    </row>
    <row r="66" spans="1:6" x14ac:dyDescent="0.25">
      <c r="A66" s="137" t="s">
        <v>540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rintOptions horizontalCentered="1"/>
  <pageMargins left="0.47244094488188981" right="0" top="0" bottom="0" header="0.31496062992125984" footer="0.31496062992125984"/>
  <pageSetup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544</v>
      </c>
      <c r="B1" s="171"/>
      <c r="C1" s="171"/>
      <c r="D1" s="171"/>
      <c r="E1" s="171"/>
      <c r="F1" s="171"/>
    </row>
    <row r="2" spans="1:6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ht="14.25" x14ac:dyDescent="0.45">
      <c r="A4" s="165" t="str">
        <f>PERIODO_INFORME</f>
        <v>Al 31 de diciembre de 2017 y al 31 de diciembre de 2018 (b)</v>
      </c>
      <c r="B4" s="166"/>
      <c r="C4" s="166"/>
      <c r="D4" s="166"/>
      <c r="E4" s="166"/>
      <c r="F4" s="167"/>
    </row>
    <row r="5" spans="1:6" ht="14.25" x14ac:dyDescent="0.45">
      <c r="A5" s="168" t="s">
        <v>118</v>
      </c>
      <c r="B5" s="169"/>
      <c r="C5" s="169"/>
      <c r="D5" s="169"/>
      <c r="E5" s="169"/>
      <c r="F5" s="170"/>
    </row>
    <row r="6" spans="1:6" s="3" customFormat="1" ht="28.5" x14ac:dyDescent="0.45">
      <c r="A6" s="133" t="s">
        <v>3283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721995.15</v>
      </c>
      <c r="C9" s="60">
        <f>SUM(C10:C16)</f>
        <v>630776.05000000005</v>
      </c>
      <c r="D9" s="100" t="s">
        <v>54</v>
      </c>
      <c r="E9" s="60">
        <f>SUM(E10:E18)</f>
        <v>711772.39</v>
      </c>
      <c r="F9" s="60">
        <f>SUM(F10:F18)</f>
        <v>620550.29</v>
      </c>
    </row>
    <row r="10" spans="1:6" x14ac:dyDescent="0.25">
      <c r="A10" s="96" t="s">
        <v>4</v>
      </c>
      <c r="B10" s="60"/>
      <c r="C10" s="60"/>
      <c r="D10" s="101" t="s">
        <v>55</v>
      </c>
      <c r="E10" s="60">
        <v>443862.56</v>
      </c>
      <c r="F10" s="60">
        <v>351199.45</v>
      </c>
    </row>
    <row r="11" spans="1:6" x14ac:dyDescent="0.25">
      <c r="A11" s="96" t="s">
        <v>5</v>
      </c>
      <c r="B11" s="60"/>
      <c r="C11" s="60"/>
      <c r="D11" s="101" t="s">
        <v>56</v>
      </c>
      <c r="E11" s="60">
        <v>39881</v>
      </c>
      <c r="F11" s="60">
        <v>39049</v>
      </c>
    </row>
    <row r="12" spans="1:6" x14ac:dyDescent="0.25">
      <c r="A12" s="96" t="s">
        <v>6</v>
      </c>
      <c r="B12" s="149">
        <v>721995.15</v>
      </c>
      <c r="C12" s="77">
        <v>630776.05000000005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228028.83</v>
      </c>
      <c r="F16" s="60">
        <v>230301.84</v>
      </c>
    </row>
    <row r="17" spans="1:6" x14ac:dyDescent="0.25">
      <c r="A17" s="95" t="s">
        <v>11</v>
      </c>
      <c r="B17" s="60">
        <f>SUM(B18:B24)</f>
        <v>157</v>
      </c>
      <c r="C17" s="60">
        <f>SUM(C18:C24)</f>
        <v>154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157</v>
      </c>
      <c r="C19" s="60">
        <v>154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722152.15</v>
      </c>
      <c r="C47" s="61">
        <f>C9+C17+C25+C31+C38+C41</f>
        <v>630930.05000000005</v>
      </c>
      <c r="D47" s="99" t="s">
        <v>91</v>
      </c>
      <c r="E47" s="61">
        <f>E9+E19+E23+E26+E27+E31+E38+E42</f>
        <v>711772.39</v>
      </c>
      <c r="F47" s="61">
        <f>F9+F19+F23+F26+F27+F31+F38+F42</f>
        <v>620550.29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2376472.41</v>
      </c>
      <c r="C53" s="60">
        <v>1881078.89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60">
        <v>-1157634.51</v>
      </c>
      <c r="C55" s="60">
        <v>-1055199.82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711772.39</v>
      </c>
      <c r="F59" s="61">
        <f>F47+F57</f>
        <v>620550.29</v>
      </c>
    </row>
    <row r="60" spans="1:6" x14ac:dyDescent="0.25">
      <c r="A60" s="55" t="s">
        <v>50</v>
      </c>
      <c r="B60" s="61">
        <f>SUM(B50:B58)</f>
        <v>1218837.9000000001</v>
      </c>
      <c r="C60" s="61">
        <f>SUM(C50:C58)</f>
        <v>825879.06999999983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1940990.0500000003</v>
      </c>
      <c r="C62" s="61">
        <f>SUM(C47+C60)</f>
        <v>1456809.1199999999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355800</v>
      </c>
      <c r="F63" s="77">
        <f>SUM(F64:F66)</f>
        <v>325800</v>
      </c>
    </row>
    <row r="64" spans="1:6" x14ac:dyDescent="0.25">
      <c r="A64" s="54"/>
      <c r="B64" s="54"/>
      <c r="C64" s="54"/>
      <c r="D64" s="103" t="s">
        <v>103</v>
      </c>
      <c r="E64" s="77">
        <v>190000</v>
      </c>
      <c r="F64" s="77">
        <v>190000</v>
      </c>
    </row>
    <row r="65" spans="1:6" x14ac:dyDescent="0.25">
      <c r="A65" s="54"/>
      <c r="B65" s="54"/>
      <c r="C65" s="54"/>
      <c r="D65" s="41" t="s">
        <v>104</v>
      </c>
      <c r="E65" s="77">
        <v>165800</v>
      </c>
      <c r="F65" s="77">
        <v>135800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873417.66</v>
      </c>
      <c r="F68" s="77">
        <f>SUM(F69:F73)</f>
        <v>510458.83</v>
      </c>
    </row>
    <row r="69" spans="1:6" x14ac:dyDescent="0.25">
      <c r="A69" s="12"/>
      <c r="B69" s="54"/>
      <c r="C69" s="54"/>
      <c r="D69" s="103" t="s">
        <v>107</v>
      </c>
      <c r="E69" s="77">
        <v>362958.83</v>
      </c>
      <c r="F69" s="77">
        <v>-200619.32</v>
      </c>
    </row>
    <row r="70" spans="1:6" x14ac:dyDescent="0.25">
      <c r="A70" s="12"/>
      <c r="B70" s="54"/>
      <c r="C70" s="54"/>
      <c r="D70" s="103" t="s">
        <v>108</v>
      </c>
      <c r="E70" s="77">
        <v>510458.83</v>
      </c>
      <c r="F70" s="77">
        <v>711078.15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1229217.6600000001</v>
      </c>
      <c r="F79" s="61">
        <f>F63+F68+F75</f>
        <v>836258.83000000007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1940990.0500000003</v>
      </c>
      <c r="F81" s="61">
        <f>F59+F79</f>
        <v>1456809.12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rintOptions horizontalCentered="1"/>
  <pageMargins left="0" right="0" top="0.47244094488188981" bottom="0" header="0.31496062992125984" footer="0.31496062992125984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721995.15</v>
      </c>
      <c r="Q4" s="18">
        <f>'Formato 1'!C9</f>
        <v>630776.05000000005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721995.15</v>
      </c>
      <c r="Q7" s="18">
        <f>'Formato 1'!C12</f>
        <v>630776.05000000005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157</v>
      </c>
      <c r="Q12" s="18">
        <f>'Formato 1'!C17</f>
        <v>154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157</v>
      </c>
      <c r="Q14" s="18">
        <f>'Formato 1'!C19</f>
        <v>154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722152.15</v>
      </c>
      <c r="Q42" s="18">
        <f>'Formato 1'!C47</f>
        <v>630930.05000000005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2376472.41</v>
      </c>
      <c r="Q47">
        <f>'Formato 1'!C53</f>
        <v>1881078.89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-1157634.51</v>
      </c>
      <c r="Q49">
        <f>'Formato 1'!C55</f>
        <v>-1055199.82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1218837.9000000001</v>
      </c>
      <c r="Q53">
        <f>'Formato 1'!C60</f>
        <v>825879.06999999983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1940990.0500000003</v>
      </c>
      <c r="Q54">
        <f>'Formato 1'!C62</f>
        <v>1456809.1199999999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711772.39</v>
      </c>
      <c r="Q57">
        <f>'Formato 1'!F9</f>
        <v>620550.29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443862.56</v>
      </c>
      <c r="Q58">
        <f>'Formato 1'!F10</f>
        <v>351199.45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39881</v>
      </c>
      <c r="Q59">
        <f>'Formato 1'!F11</f>
        <v>39049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228028.83</v>
      </c>
      <c r="Q64">
        <f>'Formato 1'!F16</f>
        <v>230301.84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711772.39</v>
      </c>
      <c r="Q95">
        <f>'Formato 1'!F47</f>
        <v>620550.29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711772.39</v>
      </c>
      <c r="Q104">
        <f>'Formato 1'!F59</f>
        <v>620550.29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355800</v>
      </c>
      <c r="Q106">
        <f>'Formato 1'!F63</f>
        <v>325800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190000</v>
      </c>
      <c r="Q107">
        <f>'Formato 1'!F64</f>
        <v>190000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165800</v>
      </c>
      <c r="Q108">
        <f>'Formato 1'!F65</f>
        <v>135800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873417.66</v>
      </c>
      <c r="Q110">
        <f>'Formato 1'!F68</f>
        <v>510458.83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362958.83</v>
      </c>
      <c r="Q111">
        <f>'Formato 1'!F69</f>
        <v>-200619.32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510458.83</v>
      </c>
      <c r="Q112">
        <f>'Formato 1'!F70</f>
        <v>711078.15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1229217.6600000001</v>
      </c>
      <c r="Q119">
        <f>'Formato 1'!F79</f>
        <v>836258.83000000007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1940990.0500000003</v>
      </c>
      <c r="Q120">
        <f>'Formato 1'!F81</f>
        <v>1456809.12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543</v>
      </c>
      <c r="B1" s="173"/>
      <c r="C1" s="173"/>
      <c r="D1" s="173"/>
      <c r="E1" s="173"/>
      <c r="F1" s="173"/>
      <c r="G1" s="173"/>
      <c r="H1" s="173"/>
    </row>
    <row r="2" spans="1:9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ht="14.25" x14ac:dyDescent="0.45">
      <c r="A4" s="165" t="str">
        <f>PERIODO_INFORME</f>
        <v>Al 31 de diciembre de 2017 y al 31 de diciembre de 2018 (b)</v>
      </c>
      <c r="B4" s="166"/>
      <c r="C4" s="166"/>
      <c r="D4" s="166"/>
      <c r="E4" s="166"/>
      <c r="F4" s="166"/>
      <c r="G4" s="166"/>
      <c r="H4" s="167"/>
    </row>
    <row r="5" spans="1:9" ht="14.25" x14ac:dyDescent="0.4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620550.29</v>
      </c>
      <c r="C18" s="132"/>
      <c r="D18" s="132"/>
      <c r="E18" s="132"/>
      <c r="F18" s="61">
        <v>711772.39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620550.29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711772.39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441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442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443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445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446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72" t="s">
        <v>3299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/>
      <c r="C42" s="60"/>
      <c r="D42" s="60"/>
      <c r="E42" s="60"/>
      <c r="F42" s="60"/>
    </row>
    <row r="43" spans="1:8" s="24" customFormat="1" x14ac:dyDescent="0.25">
      <c r="A43" s="109" t="s">
        <v>448</v>
      </c>
      <c r="B43" s="60"/>
      <c r="C43" s="60"/>
      <c r="D43" s="60"/>
      <c r="E43" s="60"/>
      <c r="F43" s="60"/>
    </row>
    <row r="44" spans="1:8" s="24" customFormat="1" x14ac:dyDescent="0.25">
      <c r="A44" s="109" t="s">
        <v>449</v>
      </c>
      <c r="B44" s="60"/>
      <c r="C44" s="60"/>
      <c r="D44" s="60"/>
      <c r="E44" s="60"/>
      <c r="F44" s="60"/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620550.29</v>
      </c>
      <c r="Q12" s="18"/>
      <c r="R12" s="18"/>
      <c r="S12" s="18"/>
      <c r="T12" s="18">
        <f>'Formato 2'!F18</f>
        <v>711772.39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620550.29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711772.39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ht="14.25" x14ac:dyDescent="0.45">
      <c r="A2" s="159" t="str">
        <f>ENTE_PUBLICO_A</f>
        <v>INSTITUTO MUNICIPAL DE INVESTIGACION, PLANEACION Y ESTADISTICA PARA EL MUNICIPIO DE CELAYA, GTO,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ht="14.25" x14ac:dyDescent="0.45">
      <c r="A4" s="165" t="str">
        <f>TRIMESTRE</f>
        <v>Del 1 de enero al 31 de diciembre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ht="14.25" x14ac:dyDescent="0.4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3304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156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157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158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159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160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161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162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163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164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rintOptions horizontalCentered="1"/>
  <pageMargins left="0" right="0" top="0.74803149606299213" bottom="0" header="0.31496062992125984" footer="0.31496062992125984"/>
  <pageSetup scale="4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213</vt:i4>
      </vt:variant>
    </vt:vector>
  </HeadingPairs>
  <TitlesOfParts>
    <vt:vector size="244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'Formato 7 a)'!Área_de_impresión</vt:lpstr>
      <vt:lpstr>'Formato 7 b)'!Área_de_impresión</vt:lpstr>
      <vt:lpstr>'Formato 7 c)'!Área_de_impresión</vt:lpstr>
      <vt:lpstr>'Formato 7 d)'!Área_de_impresión</vt:lpstr>
      <vt:lpstr>'Formato 8'!Área_de_impresión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2021-02-12T21:54:26Z</cp:lastPrinted>
  <dcterms:created xsi:type="dcterms:W3CDTF">2017-01-19T17:59:06Z</dcterms:created>
  <dcterms:modified xsi:type="dcterms:W3CDTF">2022-10-26T14:56:13Z</dcterms:modified>
</cp:coreProperties>
</file>