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SEPTIEMBRE 2022\Digitale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6" l="1"/>
  <c r="D10" i="6"/>
  <c r="E10" i="6"/>
  <c r="F10" i="6"/>
  <c r="C137" i="6" l="1"/>
  <c r="D137" i="6"/>
  <c r="E137" i="6"/>
  <c r="F137" i="6"/>
  <c r="T129" i="24" s="1"/>
  <c r="B137" i="6"/>
  <c r="C62" i="6"/>
  <c r="D62" i="6"/>
  <c r="R55" i="24" s="1"/>
  <c r="E62" i="6"/>
  <c r="S55" i="24" s="1"/>
  <c r="F62" i="6"/>
  <c r="B62" i="6"/>
  <c r="B8" i="10"/>
  <c r="P2" i="28" s="1"/>
  <c r="C6" i="23"/>
  <c r="C7" i="23" s="1"/>
  <c r="A2" i="8" s="1"/>
  <c r="B9" i="1"/>
  <c r="H25" i="23"/>
  <c r="G25" i="23"/>
  <c r="F25" i="23"/>
  <c r="E25" i="23"/>
  <c r="D25" i="23"/>
  <c r="G30" i="9"/>
  <c r="U22" i="27" s="1"/>
  <c r="G31" i="9"/>
  <c r="U23" i="27" s="1"/>
  <c r="G29" i="9"/>
  <c r="G26" i="9"/>
  <c r="G27" i="9"/>
  <c r="G25" i="9"/>
  <c r="G24" i="9" s="1"/>
  <c r="G23" i="9"/>
  <c r="U15" i="27" s="1"/>
  <c r="G22" i="9"/>
  <c r="G19" i="9"/>
  <c r="G18" i="9"/>
  <c r="G16" i="9" s="1"/>
  <c r="U9" i="27" s="1"/>
  <c r="G17" i="9"/>
  <c r="U10" i="27" s="1"/>
  <c r="G14" i="9"/>
  <c r="G15" i="9"/>
  <c r="G13" i="9"/>
  <c r="U6" i="27" s="1"/>
  <c r="G11" i="9"/>
  <c r="G73" i="8"/>
  <c r="G74" i="8"/>
  <c r="U66" i="26" s="1"/>
  <c r="G75" i="8"/>
  <c r="G72" i="8"/>
  <c r="G63" i="8"/>
  <c r="G64" i="8"/>
  <c r="G61" i="8" s="1"/>
  <c r="U53" i="26" s="1"/>
  <c r="G65" i="8"/>
  <c r="G66" i="8"/>
  <c r="G67" i="8"/>
  <c r="G68" i="8"/>
  <c r="U60" i="26" s="1"/>
  <c r="G69" i="8"/>
  <c r="G70" i="8"/>
  <c r="G62" i="8"/>
  <c r="G55" i="8"/>
  <c r="U47" i="26" s="1"/>
  <c r="G56" i="8"/>
  <c r="G57" i="8"/>
  <c r="G58" i="8"/>
  <c r="G59" i="8"/>
  <c r="G60" i="8"/>
  <c r="U52" i="26" s="1"/>
  <c r="G54" i="8"/>
  <c r="G46" i="8"/>
  <c r="G47" i="8"/>
  <c r="G48" i="8"/>
  <c r="G49" i="8"/>
  <c r="G50" i="8"/>
  <c r="U42" i="26" s="1"/>
  <c r="G51" i="8"/>
  <c r="U43" i="26" s="1"/>
  <c r="G52" i="8"/>
  <c r="U44" i="26" s="1"/>
  <c r="G45" i="8"/>
  <c r="G39" i="8"/>
  <c r="G40" i="8"/>
  <c r="U33" i="26" s="1"/>
  <c r="G41" i="8"/>
  <c r="G38" i="8"/>
  <c r="G11" i="8"/>
  <c r="U4" i="26" s="1"/>
  <c r="G12" i="8"/>
  <c r="U5" i="26" s="1"/>
  <c r="G13" i="8"/>
  <c r="G14" i="8"/>
  <c r="G15" i="8"/>
  <c r="U8" i="26" s="1"/>
  <c r="G16" i="8"/>
  <c r="U9" i="26" s="1"/>
  <c r="G17" i="8"/>
  <c r="G18" i="8"/>
  <c r="G20" i="8"/>
  <c r="G21" i="8"/>
  <c r="G22" i="8"/>
  <c r="G23" i="8"/>
  <c r="G24" i="8"/>
  <c r="G25" i="8"/>
  <c r="G26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19" i="7" s="1"/>
  <c r="U3" i="25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P11" i="24" s="1"/>
  <c r="B28" i="6"/>
  <c r="P21" i="24" s="1"/>
  <c r="B38" i="6"/>
  <c r="P31" i="24" s="1"/>
  <c r="B48" i="6"/>
  <c r="P41" i="24" s="1"/>
  <c r="B58" i="6"/>
  <c r="B71" i="6"/>
  <c r="B75" i="6"/>
  <c r="G152" i="6"/>
  <c r="G153" i="6"/>
  <c r="G154" i="6"/>
  <c r="G155" i="6"/>
  <c r="G156" i="6"/>
  <c r="G157" i="6"/>
  <c r="G151" i="6"/>
  <c r="G150" i="6" s="1"/>
  <c r="U142" i="24" s="1"/>
  <c r="G148" i="6"/>
  <c r="G149" i="6"/>
  <c r="G146" i="6" s="1"/>
  <c r="U138" i="24" s="1"/>
  <c r="G147" i="6"/>
  <c r="G139" i="6"/>
  <c r="G140" i="6"/>
  <c r="U132" i="24" s="1"/>
  <c r="G141" i="6"/>
  <c r="U133" i="24" s="1"/>
  <c r="G142" i="6"/>
  <c r="G143" i="6"/>
  <c r="G144" i="6"/>
  <c r="U136" i="24" s="1"/>
  <c r="G145" i="6"/>
  <c r="U137" i="24" s="1"/>
  <c r="G138" i="6"/>
  <c r="G135" i="6"/>
  <c r="G136" i="6"/>
  <c r="G134" i="6"/>
  <c r="G133" i="6" s="1"/>
  <c r="U125" i="24" s="1"/>
  <c r="G125" i="6"/>
  <c r="G126" i="6"/>
  <c r="G127" i="6"/>
  <c r="G128" i="6"/>
  <c r="U120" i="24" s="1"/>
  <c r="G129" i="6"/>
  <c r="G130" i="6"/>
  <c r="G131" i="6"/>
  <c r="G132" i="6"/>
  <c r="U124" i="24" s="1"/>
  <c r="G124" i="6"/>
  <c r="G115" i="6"/>
  <c r="G116" i="6"/>
  <c r="G117" i="6"/>
  <c r="U109" i="24" s="1"/>
  <c r="G118" i="6"/>
  <c r="G119" i="6"/>
  <c r="G120" i="6"/>
  <c r="G121" i="6"/>
  <c r="U113" i="24" s="1"/>
  <c r="G122" i="6"/>
  <c r="G114" i="6"/>
  <c r="G113" i="6" s="1"/>
  <c r="U105" i="24" s="1"/>
  <c r="G105" i="6"/>
  <c r="G106" i="6"/>
  <c r="U98" i="24" s="1"/>
  <c r="G107" i="6"/>
  <c r="G108" i="6"/>
  <c r="G109" i="6"/>
  <c r="G110" i="6"/>
  <c r="U102" i="24" s="1"/>
  <c r="G111" i="6"/>
  <c r="G112" i="6"/>
  <c r="G104" i="6"/>
  <c r="G95" i="6"/>
  <c r="G96" i="6"/>
  <c r="G97" i="6"/>
  <c r="G98" i="6"/>
  <c r="G99" i="6"/>
  <c r="G100" i="6"/>
  <c r="G101" i="6"/>
  <c r="G102" i="6"/>
  <c r="G94" i="6"/>
  <c r="U86" i="24" s="1"/>
  <c r="G87" i="6"/>
  <c r="G88" i="6"/>
  <c r="G89" i="6"/>
  <c r="G90" i="6"/>
  <c r="U82" i="24" s="1"/>
  <c r="G91" i="6"/>
  <c r="G92" i="6"/>
  <c r="G86" i="6"/>
  <c r="G77" i="6"/>
  <c r="U70" i="24" s="1"/>
  <c r="G78" i="6"/>
  <c r="G79" i="6"/>
  <c r="G80" i="6"/>
  <c r="G81" i="6"/>
  <c r="U74" i="24" s="1"/>
  <c r="G82" i="6"/>
  <c r="G76" i="6"/>
  <c r="G75" i="6" s="1"/>
  <c r="U68" i="24" s="1"/>
  <c r="G73" i="6"/>
  <c r="G74" i="6"/>
  <c r="G71" i="6" s="1"/>
  <c r="U64" i="24" s="1"/>
  <c r="G72" i="6"/>
  <c r="G64" i="6"/>
  <c r="G65" i="6"/>
  <c r="G66" i="6"/>
  <c r="U59" i="24" s="1"/>
  <c r="G67" i="6"/>
  <c r="G68" i="6"/>
  <c r="G69" i="6"/>
  <c r="G70" i="6"/>
  <c r="U63" i="24" s="1"/>
  <c r="G63" i="6"/>
  <c r="G60" i="6"/>
  <c r="G61" i="6"/>
  <c r="G59" i="6"/>
  <c r="G58" i="6" s="1"/>
  <c r="U51" i="24" s="1"/>
  <c r="G50" i="6"/>
  <c r="U43" i="24" s="1"/>
  <c r="G51" i="6"/>
  <c r="U44" i="24" s="1"/>
  <c r="G52" i="6"/>
  <c r="G53" i="6"/>
  <c r="G54" i="6"/>
  <c r="G55" i="6"/>
  <c r="G56" i="6"/>
  <c r="G57" i="6"/>
  <c r="G49" i="6"/>
  <c r="U42" i="24" s="1"/>
  <c r="G40" i="6"/>
  <c r="G41" i="6"/>
  <c r="G38" i="6" s="1"/>
  <c r="U31" i="24" s="1"/>
  <c r="G42" i="6"/>
  <c r="U35" i="24" s="1"/>
  <c r="G43" i="6"/>
  <c r="G44" i="6"/>
  <c r="G45" i="6"/>
  <c r="U38" i="24" s="1"/>
  <c r="G46" i="6"/>
  <c r="U39" i="24" s="1"/>
  <c r="G47" i="6"/>
  <c r="G39" i="6"/>
  <c r="G30" i="6"/>
  <c r="G31" i="6"/>
  <c r="G32" i="6"/>
  <c r="G33" i="6"/>
  <c r="U26" i="24" s="1"/>
  <c r="G34" i="6"/>
  <c r="G35" i="6"/>
  <c r="U28" i="24" s="1"/>
  <c r="G36" i="6"/>
  <c r="U29" i="24" s="1"/>
  <c r="G37" i="6"/>
  <c r="U30" i="24" s="1"/>
  <c r="G29" i="6"/>
  <c r="G20" i="6"/>
  <c r="G21" i="6"/>
  <c r="U14" i="24" s="1"/>
  <c r="G22" i="6"/>
  <c r="U15" i="24" s="1"/>
  <c r="G23" i="6"/>
  <c r="U16" i="24" s="1"/>
  <c r="G24" i="6"/>
  <c r="G25" i="6"/>
  <c r="U18" i="24" s="1"/>
  <c r="G26" i="6"/>
  <c r="U19" i="24" s="1"/>
  <c r="G27" i="6"/>
  <c r="U20" i="24" s="1"/>
  <c r="G19" i="6"/>
  <c r="G11" i="6"/>
  <c r="B7" i="13"/>
  <c r="G12" i="6"/>
  <c r="G13" i="6"/>
  <c r="G14" i="6"/>
  <c r="U7" i="24" s="1"/>
  <c r="G15" i="6"/>
  <c r="U8" i="24" s="1"/>
  <c r="G16" i="6"/>
  <c r="G17" i="6"/>
  <c r="G9" i="5"/>
  <c r="G10" i="5"/>
  <c r="G11" i="5"/>
  <c r="G12" i="5"/>
  <c r="G13" i="5"/>
  <c r="G14" i="5"/>
  <c r="G15" i="5"/>
  <c r="G17" i="5"/>
  <c r="G16" i="5" s="1"/>
  <c r="U10" i="20" s="1"/>
  <c r="G18" i="5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U24" i="20" s="1"/>
  <c r="G31" i="5"/>
  <c r="G32" i="5"/>
  <c r="G33" i="5"/>
  <c r="G34" i="5"/>
  <c r="U28" i="20" s="1"/>
  <c r="G36" i="5"/>
  <c r="G35" i="5" s="1"/>
  <c r="G38" i="5"/>
  <c r="G39" i="5"/>
  <c r="U33" i="20" s="1"/>
  <c r="G37" i="5"/>
  <c r="U31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D29" i="13"/>
  <c r="R22" i="31" s="1"/>
  <c r="E7" i="13"/>
  <c r="E29" i="13" s="1"/>
  <c r="S22" i="3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D21" i="12"/>
  <c r="R15" i="30" s="1"/>
  <c r="E21" i="12"/>
  <c r="S15" i="30" s="1"/>
  <c r="F21" i="12"/>
  <c r="T15" i="30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/>
  <c r="F28" i="12"/>
  <c r="G28" i="12"/>
  <c r="U21" i="30" s="1"/>
  <c r="P22" i="30"/>
  <c r="Q22" i="30"/>
  <c r="R22" i="30"/>
  <c r="S22" i="30"/>
  <c r="T22" i="30"/>
  <c r="U22" i="30"/>
  <c r="B7" i="12"/>
  <c r="C7" i="12"/>
  <c r="D7" i="12"/>
  <c r="E7" i="12"/>
  <c r="E31" i="12" s="1"/>
  <c r="S23" i="30" s="1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 s="1"/>
  <c r="G36" i="12"/>
  <c r="U27" i="30" s="1"/>
  <c r="Q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C30" i="11"/>
  <c r="Q22" i="29" s="1"/>
  <c r="D8" i="11"/>
  <c r="E8" i="11"/>
  <c r="S2" i="29" s="1"/>
  <c r="E30" i="11"/>
  <c r="S22" i="29" s="1"/>
  <c r="F8" i="11"/>
  <c r="G8" i="11"/>
  <c r="G30" i="11"/>
  <c r="U22" i="29" s="1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D16" i="9"/>
  <c r="R9" i="27" s="1"/>
  <c r="E12" i="9"/>
  <c r="E16" i="9"/>
  <c r="F12" i="9"/>
  <c r="T5" i="27" s="1"/>
  <c r="F16" i="9"/>
  <c r="T9" i="27" s="1"/>
  <c r="G12" i="9"/>
  <c r="U5" i="27" s="1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S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C21" i="9"/>
  <c r="D24" i="9"/>
  <c r="D21" i="9" s="1"/>
  <c r="D28" i="9"/>
  <c r="E24" i="9"/>
  <c r="E28" i="9"/>
  <c r="S20" i="27" s="1"/>
  <c r="F24" i="9"/>
  <c r="F28" i="9"/>
  <c r="F21" i="9"/>
  <c r="Q14" i="27"/>
  <c r="R14" i="27"/>
  <c r="S14" i="27"/>
  <c r="T14" i="27"/>
  <c r="U14" i="27"/>
  <c r="Q15" i="27"/>
  <c r="R15" i="27"/>
  <c r="S15" i="27"/>
  <c r="T15" i="27"/>
  <c r="Q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D10" i="8"/>
  <c r="D19" i="8"/>
  <c r="R12" i="26" s="1"/>
  <c r="D27" i="8"/>
  <c r="R20" i="26" s="1"/>
  <c r="D37" i="8"/>
  <c r="R30" i="26" s="1"/>
  <c r="E10" i="8"/>
  <c r="S3" i="26" s="1"/>
  <c r="E19" i="8"/>
  <c r="E27" i="8"/>
  <c r="E9" i="8" s="1"/>
  <c r="S2" i="26" s="1"/>
  <c r="E37" i="8"/>
  <c r="S30" i="26" s="1"/>
  <c r="F10" i="8"/>
  <c r="T3" i="26" s="1"/>
  <c r="F19" i="8"/>
  <c r="F27" i="8"/>
  <c r="T20" i="26" s="1"/>
  <c r="F37" i="8"/>
  <c r="R3" i="26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Q53" i="26" s="1"/>
  <c r="C71" i="8"/>
  <c r="Q63" i="26" s="1"/>
  <c r="D44" i="8"/>
  <c r="R36" i="26" s="1"/>
  <c r="D53" i="8"/>
  <c r="D61" i="8"/>
  <c r="D71" i="8"/>
  <c r="R63" i="26" s="1"/>
  <c r="E44" i="8"/>
  <c r="E53" i="8"/>
  <c r="E61" i="8"/>
  <c r="S53" i="26" s="1"/>
  <c r="E71" i="8"/>
  <c r="S63" i="26" s="1"/>
  <c r="F44" i="8"/>
  <c r="T36" i="26" s="1"/>
  <c r="F53" i="8"/>
  <c r="T45" i="26" s="1"/>
  <c r="F61" i="8"/>
  <c r="F71" i="8"/>
  <c r="T63" i="26" s="1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P3" i="26" s="1"/>
  <c r="B19" i="8"/>
  <c r="P12" i="26" s="1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Q85" i="24" s="1"/>
  <c r="C103" i="6"/>
  <c r="C113" i="6"/>
  <c r="Q105" i="24" s="1"/>
  <c r="C123" i="6"/>
  <c r="C133" i="6"/>
  <c r="Q125" i="24" s="1"/>
  <c r="C146" i="6"/>
  <c r="C150" i="6"/>
  <c r="Q142" i="24" s="1"/>
  <c r="D85" i="6"/>
  <c r="D93" i="6"/>
  <c r="D84" i="6" s="1"/>
  <c r="R76" i="24" s="1"/>
  <c r="D103" i="6"/>
  <c r="D113" i="6"/>
  <c r="D123" i="6"/>
  <c r="D133" i="6"/>
  <c r="D146" i="6"/>
  <c r="D150" i="6"/>
  <c r="E85" i="6"/>
  <c r="E93" i="6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G93" i="6"/>
  <c r="U85" i="24" s="1"/>
  <c r="G103" i="6"/>
  <c r="U95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S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R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C28" i="6"/>
  <c r="C38" i="6"/>
  <c r="Q31" i="24" s="1"/>
  <c r="C48" i="6"/>
  <c r="Q41" i="24" s="1"/>
  <c r="C58" i="6"/>
  <c r="C71" i="6"/>
  <c r="Q64" i="24" s="1"/>
  <c r="C75" i="6"/>
  <c r="Q68" i="24" s="1"/>
  <c r="R3" i="24"/>
  <c r="D18" i="6"/>
  <c r="D28" i="6"/>
  <c r="D38" i="6"/>
  <c r="D48" i="6"/>
  <c r="R41" i="24" s="1"/>
  <c r="D58" i="6"/>
  <c r="D71" i="6"/>
  <c r="D75" i="6"/>
  <c r="R68" i="24" s="1"/>
  <c r="E18" i="6"/>
  <c r="S11" i="24" s="1"/>
  <c r="E28" i="6"/>
  <c r="E38" i="6"/>
  <c r="S31" i="24" s="1"/>
  <c r="E48" i="6"/>
  <c r="S41" i="24" s="1"/>
  <c r="E58" i="6"/>
  <c r="E71" i="6"/>
  <c r="E75" i="6"/>
  <c r="S68" i="24" s="1"/>
  <c r="T3" i="24"/>
  <c r="F18" i="6"/>
  <c r="F28" i="6"/>
  <c r="T21" i="24" s="1"/>
  <c r="F38" i="6"/>
  <c r="T31" i="24" s="1"/>
  <c r="F48" i="6"/>
  <c r="T41" i="24" s="1"/>
  <c r="F58" i="6"/>
  <c r="F71" i="6"/>
  <c r="F75" i="6"/>
  <c r="T68" i="24" s="1"/>
  <c r="B85" i="6"/>
  <c r="B93" i="6"/>
  <c r="B103" i="6"/>
  <c r="B113" i="6"/>
  <c r="P105" i="24" s="1"/>
  <c r="B123" i="6"/>
  <c r="B133" i="6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R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R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6" i="20"/>
  <c r="U17" i="20"/>
  <c r="U20" i="20"/>
  <c r="U21" i="20"/>
  <c r="U23" i="20"/>
  <c r="U25" i="20"/>
  <c r="U27" i="20"/>
  <c r="U29" i="20"/>
  <c r="U30" i="20"/>
  <c r="U32" i="20"/>
  <c r="G46" i="5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38" i="20"/>
  <c r="U45" i="20"/>
  <c r="G55" i="5"/>
  <c r="G56" i="5"/>
  <c r="G57" i="5"/>
  <c r="G58" i="5"/>
  <c r="U50" i="20" s="1"/>
  <c r="U47" i="20"/>
  <c r="U48" i="20"/>
  <c r="G60" i="5"/>
  <c r="G59" i="5" s="1"/>
  <c r="U51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/>
  <c r="Q30" i="20"/>
  <c r="R30" i="20"/>
  <c r="S30" i="20"/>
  <c r="T30" i="20"/>
  <c r="C37" i="5"/>
  <c r="Q31" i="20" s="1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D41" i="5"/>
  <c r="C45" i="5"/>
  <c r="Q37" i="20" s="1"/>
  <c r="D45" i="5"/>
  <c r="R37" i="20"/>
  <c r="E45" i="5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P10" i="20" s="1"/>
  <c r="B28" i="5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 s="1"/>
  <c r="G23" i="23"/>
  <c r="E6" i="11" s="1"/>
  <c r="F23" i="23"/>
  <c r="D6" i="11" s="1"/>
  <c r="E23" i="23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0" i="3"/>
  <c r="K11" i="3"/>
  <c r="K12" i="3"/>
  <c r="J8" i="3"/>
  <c r="H8" i="3"/>
  <c r="V3" i="17" s="1"/>
  <c r="G8" i="3"/>
  <c r="E8" i="3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55" i="4"/>
  <c r="B53" i="4"/>
  <c r="P30" i="18" s="1"/>
  <c r="B49" i="4"/>
  <c r="P27" i="18" s="1"/>
  <c r="B48" i="4"/>
  <c r="P26" i="18" s="1"/>
  <c r="B37" i="4"/>
  <c r="B44" i="4"/>
  <c r="P25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17" i="1"/>
  <c r="C25" i="1"/>
  <c r="Q20" i="15" s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C64" i="4"/>
  <c r="D64" i="4"/>
  <c r="C63" i="4"/>
  <c r="D63" i="4"/>
  <c r="C48" i="4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D29" i="4"/>
  <c r="C40" i="4"/>
  <c r="Q22" i="18" s="1"/>
  <c r="D40" i="4"/>
  <c r="R22" i="18" s="1"/>
  <c r="C37" i="4"/>
  <c r="Q19" i="18" s="1"/>
  <c r="D37" i="4"/>
  <c r="R19" i="18" s="1"/>
  <c r="C17" i="4"/>
  <c r="C13" i="4"/>
  <c r="Q6" i="18" s="1"/>
  <c r="D13" i="4"/>
  <c r="R6" i="18" s="1"/>
  <c r="W3" i="17"/>
  <c r="X3" i="17"/>
  <c r="V15" i="16"/>
  <c r="V14" i="16"/>
  <c r="C13" i="2"/>
  <c r="Q8" i="16" s="1"/>
  <c r="D13" i="2"/>
  <c r="R8" i="16" s="1"/>
  <c r="E13" i="2"/>
  <c r="S8" i="16"/>
  <c r="F13" i="2"/>
  <c r="T8" i="16" s="1"/>
  <c r="G13" i="2"/>
  <c r="H13" i="2"/>
  <c r="V8" i="16" s="1"/>
  <c r="B13" i="2"/>
  <c r="P8" i="16" s="1"/>
  <c r="C9" i="2"/>
  <c r="D9" i="2"/>
  <c r="R4" i="16"/>
  <c r="E9" i="2"/>
  <c r="S4" i="16" s="1"/>
  <c r="F9" i="2"/>
  <c r="F8" i="2" s="1"/>
  <c r="T4" i="16"/>
  <c r="G9" i="2"/>
  <c r="U4" i="16" s="1"/>
  <c r="H9" i="2"/>
  <c r="V4" i="16"/>
  <c r="B9" i="2"/>
  <c r="P4" i="15"/>
  <c r="R32" i="18"/>
  <c r="R36" i="18"/>
  <c r="Q9" i="18"/>
  <c r="R31" i="18"/>
  <c r="Q32" i="18"/>
  <c r="R15" i="18"/>
  <c r="R33" i="18"/>
  <c r="Q15" i="18"/>
  <c r="Q33" i="18"/>
  <c r="Q37" i="18"/>
  <c r="S3" i="17"/>
  <c r="U8" i="16"/>
  <c r="C44" i="4"/>
  <c r="Q25" i="18" s="1"/>
  <c r="C72" i="4"/>
  <c r="H8" i="2"/>
  <c r="H20" i="2" s="1"/>
  <c r="V13" i="16" s="1"/>
  <c r="Q2" i="25"/>
  <c r="G20" i="3" l="1"/>
  <c r="U5" i="17" s="1"/>
  <c r="G48" i="6"/>
  <c r="U41" i="24" s="1"/>
  <c r="G28" i="6"/>
  <c r="U21" i="24" s="1"/>
  <c r="D29" i="7"/>
  <c r="R4" i="25" s="1"/>
  <c r="E79" i="1"/>
  <c r="P119" i="15" s="1"/>
  <c r="T14" i="16"/>
  <c r="J20" i="3"/>
  <c r="X5" i="17" s="1"/>
  <c r="U3" i="17"/>
  <c r="C29" i="7"/>
  <c r="Q4" i="25" s="1"/>
  <c r="B32" i="10"/>
  <c r="P23" i="28" s="1"/>
  <c r="G32" i="10"/>
  <c r="U23" i="28" s="1"/>
  <c r="C32" i="10"/>
  <c r="Q23" i="28" s="1"/>
  <c r="B21" i="9"/>
  <c r="E21" i="9"/>
  <c r="S13" i="27" s="1"/>
  <c r="G28" i="9"/>
  <c r="U20" i="27" s="1"/>
  <c r="U16" i="27"/>
  <c r="U17" i="27"/>
  <c r="R16" i="27"/>
  <c r="B9" i="9"/>
  <c r="P2" i="27" s="1"/>
  <c r="F43" i="8"/>
  <c r="D43" i="8"/>
  <c r="U56" i="26"/>
  <c r="R45" i="26"/>
  <c r="B43" i="8"/>
  <c r="S20" i="26"/>
  <c r="G19" i="8"/>
  <c r="U12" i="26" s="1"/>
  <c r="C9" i="8"/>
  <c r="Q2" i="26" s="1"/>
  <c r="E29" i="7"/>
  <c r="S4" i="25" s="1"/>
  <c r="F29" i="7"/>
  <c r="T4" i="25" s="1"/>
  <c r="G137" i="6"/>
  <c r="U129" i="24" s="1"/>
  <c r="U126" i="24"/>
  <c r="G123" i="6"/>
  <c r="U115" i="24" s="1"/>
  <c r="B84" i="6"/>
  <c r="P76" i="24" s="1"/>
  <c r="P85" i="24"/>
  <c r="R85" i="24"/>
  <c r="F84" i="6"/>
  <c r="T76" i="24" s="1"/>
  <c r="U67" i="24"/>
  <c r="G62" i="6"/>
  <c r="U55" i="24" s="1"/>
  <c r="U34" i="24"/>
  <c r="F9" i="6"/>
  <c r="F159" i="6" s="1"/>
  <c r="T150" i="24" s="1"/>
  <c r="C9" i="6"/>
  <c r="Q2" i="24" s="1"/>
  <c r="U24" i="24"/>
  <c r="B9" i="6"/>
  <c r="P2" i="24" s="1"/>
  <c r="T11" i="24"/>
  <c r="G10" i="6"/>
  <c r="U3" i="24" s="1"/>
  <c r="U4" i="24"/>
  <c r="G67" i="5"/>
  <c r="U57" i="20" s="1"/>
  <c r="U52" i="20"/>
  <c r="B41" i="5"/>
  <c r="C11" i="4"/>
  <c r="B11" i="4"/>
  <c r="B8" i="4" s="1"/>
  <c r="B21" i="4" s="1"/>
  <c r="B72" i="4"/>
  <c r="B74" i="4" s="1"/>
  <c r="P39" i="18" s="1"/>
  <c r="D57" i="4"/>
  <c r="D59" i="4" s="1"/>
  <c r="D72" i="4"/>
  <c r="R38" i="18" s="1"/>
  <c r="E20" i="3"/>
  <c r="S5" i="17" s="1"/>
  <c r="K8" i="3"/>
  <c r="Y3" i="17" s="1"/>
  <c r="D8" i="2"/>
  <c r="D20" i="2"/>
  <c r="R13" i="16" s="1"/>
  <c r="R3" i="16"/>
  <c r="T3" i="16"/>
  <c r="F20" i="2"/>
  <c r="T13" i="16" s="1"/>
  <c r="F79" i="1"/>
  <c r="Q119" i="15" s="1"/>
  <c r="P106" i="15"/>
  <c r="F47" i="1"/>
  <c r="B47" i="1"/>
  <c r="B62" i="1" s="1"/>
  <c r="P54" i="15" s="1"/>
  <c r="D6" i="10"/>
  <c r="F6" i="10"/>
  <c r="E6" i="1"/>
  <c r="A2" i="10"/>
  <c r="A2" i="11"/>
  <c r="A2" i="12"/>
  <c r="A2" i="14"/>
  <c r="A2" i="1"/>
  <c r="A2" i="5"/>
  <c r="A2" i="4"/>
  <c r="A2" i="2"/>
  <c r="A2" i="7"/>
  <c r="A2" i="3"/>
  <c r="V3" i="16"/>
  <c r="C74" i="4"/>
  <c r="Q39" i="18" s="1"/>
  <c r="Q38" i="18"/>
  <c r="Q4" i="16"/>
  <c r="C8" i="2"/>
  <c r="G6" i="11"/>
  <c r="G6" i="10"/>
  <c r="R34" i="20"/>
  <c r="S22" i="20"/>
  <c r="E41" i="5"/>
  <c r="P13" i="27"/>
  <c r="D44" i="4"/>
  <c r="G8" i="2"/>
  <c r="C57" i="4"/>
  <c r="C59" i="4" s="1"/>
  <c r="Q26" i="18"/>
  <c r="Q26" i="15"/>
  <c r="C47" i="1"/>
  <c r="P5" i="18"/>
  <c r="B57" i="4"/>
  <c r="B59" i="4" s="1"/>
  <c r="I20" i="3"/>
  <c r="W5" i="17" s="1"/>
  <c r="U61" i="20"/>
  <c r="G75" i="5"/>
  <c r="U62" i="20" s="1"/>
  <c r="C6" i="11"/>
  <c r="C6" i="10"/>
  <c r="P38" i="18"/>
  <c r="H20" i="3"/>
  <c r="V5" i="17" s="1"/>
  <c r="E8" i="2"/>
  <c r="P4" i="16"/>
  <c r="B8" i="2"/>
  <c r="E47" i="1"/>
  <c r="D65" i="5"/>
  <c r="R56" i="20" s="1"/>
  <c r="S37" i="20"/>
  <c r="E65" i="5"/>
  <c r="S56" i="20" s="1"/>
  <c r="U49" i="20"/>
  <c r="G54" i="5"/>
  <c r="U46" i="20" s="1"/>
  <c r="R13" i="27"/>
  <c r="F65" i="5"/>
  <c r="T56" i="20" s="1"/>
  <c r="C65" i="5"/>
  <c r="Q56" i="20" s="1"/>
  <c r="F41" i="5"/>
  <c r="C41" i="5"/>
  <c r="D9" i="6"/>
  <c r="R35" i="26"/>
  <c r="F30" i="11"/>
  <c r="T22" i="29" s="1"/>
  <c r="T12" i="29"/>
  <c r="A2" i="9"/>
  <c r="A2" i="6"/>
  <c r="G45" i="5"/>
  <c r="T13" i="27"/>
  <c r="C29" i="13"/>
  <c r="Q22" i="31" s="1"/>
  <c r="Q2" i="31"/>
  <c r="F29" i="13"/>
  <c r="T22" i="31" s="1"/>
  <c r="T12" i="31"/>
  <c r="B29" i="13"/>
  <c r="P22" i="31" s="1"/>
  <c r="P12" i="31"/>
  <c r="G28" i="5"/>
  <c r="U22" i="20" s="1"/>
  <c r="U26" i="20"/>
  <c r="S21" i="24"/>
  <c r="E9" i="6"/>
  <c r="P35" i="26"/>
  <c r="Q13" i="27"/>
  <c r="R21" i="28"/>
  <c r="D32" i="10"/>
  <c r="R23" i="28" s="1"/>
  <c r="G31" i="12"/>
  <c r="U23" i="30" s="1"/>
  <c r="U15" i="30"/>
  <c r="P63" i="26"/>
  <c r="T35" i="26"/>
  <c r="E43" i="8"/>
  <c r="F9" i="8"/>
  <c r="T2" i="26" s="1"/>
  <c r="F9" i="9"/>
  <c r="T2" i="27" s="1"/>
  <c r="R5" i="27"/>
  <c r="D9" i="9"/>
  <c r="R2" i="27" s="1"/>
  <c r="B31" i="12"/>
  <c r="P23" i="30" s="1"/>
  <c r="P21" i="30"/>
  <c r="G9" i="7"/>
  <c r="U64" i="26"/>
  <c r="G71" i="8"/>
  <c r="U63" i="26" s="1"/>
  <c r="C84" i="6"/>
  <c r="Q76" i="24" s="1"/>
  <c r="D30" i="11"/>
  <c r="R22" i="29" s="1"/>
  <c r="R2" i="29"/>
  <c r="B30" i="11"/>
  <c r="P22" i="29" s="1"/>
  <c r="P12" i="29"/>
  <c r="C31" i="12"/>
  <c r="Q23" i="30" s="1"/>
  <c r="Q15" i="30"/>
  <c r="U2" i="31"/>
  <c r="G29" i="13"/>
  <c r="U22" i="31" s="1"/>
  <c r="G18" i="6"/>
  <c r="G85" i="6"/>
  <c r="U40" i="26"/>
  <c r="G44" i="8"/>
  <c r="G53" i="8"/>
  <c r="U45" i="26" s="1"/>
  <c r="U48" i="26"/>
  <c r="E84" i="6"/>
  <c r="S76" i="24" s="1"/>
  <c r="B29" i="7"/>
  <c r="P4" i="25" s="1"/>
  <c r="B9" i="8"/>
  <c r="P2" i="26" s="1"/>
  <c r="C43" i="8"/>
  <c r="D9" i="8"/>
  <c r="R2" i="26" s="1"/>
  <c r="E9" i="9"/>
  <c r="S2" i="27" s="1"/>
  <c r="C9" i="9"/>
  <c r="Q2" i="27" s="1"/>
  <c r="Q5" i="27"/>
  <c r="F32" i="10"/>
  <c r="T23" i="28" s="1"/>
  <c r="E32" i="10"/>
  <c r="S23" i="28" s="1"/>
  <c r="R2" i="30"/>
  <c r="D31" i="12"/>
  <c r="R23" i="30" s="1"/>
  <c r="F31" i="12"/>
  <c r="T23" i="30" s="1"/>
  <c r="T21" i="30"/>
  <c r="G10" i="8"/>
  <c r="G37" i="8"/>
  <c r="U30" i="26" s="1"/>
  <c r="G9" i="9"/>
  <c r="U2" i="27" s="1"/>
  <c r="S45" i="26"/>
  <c r="T12" i="26"/>
  <c r="P2" i="18" l="1"/>
  <c r="B33" i="9"/>
  <c r="P24" i="27" s="1"/>
  <c r="P42" i="15"/>
  <c r="G21" i="9"/>
  <c r="U13" i="27" s="1"/>
  <c r="F77" i="8"/>
  <c r="T68" i="26" s="1"/>
  <c r="B159" i="6"/>
  <c r="P150" i="24" s="1"/>
  <c r="T2" i="24"/>
  <c r="P34" i="20"/>
  <c r="B70" i="5"/>
  <c r="Q5" i="18"/>
  <c r="C8" i="4"/>
  <c r="C21" i="4" s="1"/>
  <c r="D74" i="4"/>
  <c r="R39" i="18" s="1"/>
  <c r="K20" i="3"/>
  <c r="Y5" i="17" s="1"/>
  <c r="Q95" i="15"/>
  <c r="F59" i="1"/>
  <c r="Q35" i="26"/>
  <c r="C77" i="8"/>
  <c r="Q68" i="26" s="1"/>
  <c r="G84" i="6"/>
  <c r="U76" i="24" s="1"/>
  <c r="U77" i="24"/>
  <c r="C33" i="9"/>
  <c r="Q24" i="27" s="1"/>
  <c r="E159" i="6"/>
  <c r="S150" i="24" s="1"/>
  <c r="S2" i="24"/>
  <c r="B77" i="8"/>
  <c r="P68" i="26" s="1"/>
  <c r="D77" i="8"/>
  <c r="R68" i="26" s="1"/>
  <c r="Q34" i="20"/>
  <c r="C70" i="5"/>
  <c r="P95" i="15"/>
  <c r="E59" i="1"/>
  <c r="D70" i="5"/>
  <c r="Q3" i="16"/>
  <c r="C20" i="2"/>
  <c r="Q13" i="16" s="1"/>
  <c r="U3" i="26"/>
  <c r="G9" i="8"/>
  <c r="U2" i="26" s="1"/>
  <c r="S35" i="26"/>
  <c r="E77" i="8"/>
  <c r="S68" i="26" s="1"/>
  <c r="G65" i="5"/>
  <c r="U56" i="20" s="1"/>
  <c r="U37" i="20"/>
  <c r="T34" i="20"/>
  <c r="F70" i="5"/>
  <c r="D33" i="9"/>
  <c r="R24" i="27" s="1"/>
  <c r="P3" i="16"/>
  <c r="B20" i="2"/>
  <c r="P13" i="16" s="1"/>
  <c r="C159" i="6"/>
  <c r="Q150" i="24" s="1"/>
  <c r="F33" i="9"/>
  <c r="T24" i="27" s="1"/>
  <c r="S3" i="16"/>
  <c r="E20" i="2"/>
  <c r="S13" i="16" s="1"/>
  <c r="P12" i="18"/>
  <c r="B23" i="4"/>
  <c r="D11" i="4"/>
  <c r="R25" i="18"/>
  <c r="U11" i="24"/>
  <c r="G9" i="6"/>
  <c r="U36" i="26"/>
  <c r="G43" i="8"/>
  <c r="G41" i="5"/>
  <c r="G29" i="7"/>
  <c r="U4" i="25" s="1"/>
  <c r="U2" i="25"/>
  <c r="E33" i="9"/>
  <c r="S24" i="27" s="1"/>
  <c r="R2" i="24"/>
  <c r="D159" i="6"/>
  <c r="R150" i="24" s="1"/>
  <c r="C62" i="1"/>
  <c r="Q54" i="15" s="1"/>
  <c r="Q42" i="15"/>
  <c r="U3" i="16"/>
  <c r="G20" i="2"/>
  <c r="U13" i="16" s="1"/>
  <c r="S34" i="20"/>
  <c r="E70" i="5"/>
  <c r="G33" i="9" l="1"/>
  <c r="U24" i="27" s="1"/>
  <c r="Q2" i="18"/>
  <c r="F81" i="1"/>
  <c r="Q120" i="15" s="1"/>
  <c r="Q104" i="15"/>
  <c r="G159" i="6"/>
  <c r="U150" i="24" s="1"/>
  <c r="U2" i="24"/>
  <c r="B25" i="4"/>
  <c r="P13" i="18"/>
  <c r="D8" i="4"/>
  <c r="R5" i="18"/>
  <c r="G42" i="5"/>
  <c r="U35" i="20" s="1"/>
  <c r="U34" i="20"/>
  <c r="G70" i="5"/>
  <c r="G77" i="8"/>
  <c r="U68" i="26" s="1"/>
  <c r="U35" i="26"/>
  <c r="E81" i="1"/>
  <c r="P120" i="15" s="1"/>
  <c r="P104" i="15"/>
  <c r="C23" i="4" l="1"/>
  <c r="Q12" i="18"/>
  <c r="R2" i="18"/>
  <c r="D21" i="4"/>
  <c r="B33" i="4"/>
  <c r="P18" i="18" s="1"/>
  <c r="P14" i="18"/>
  <c r="C25" i="4" l="1"/>
  <c r="Q13" i="18"/>
  <c r="D23" i="4"/>
  <c r="R12" i="18"/>
  <c r="C33" i="4" l="1"/>
  <c r="Q18" i="18" s="1"/>
  <c r="Q14" i="18"/>
  <c r="R13" i="18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<sst xmlns="http://schemas.openxmlformats.org/spreadsheetml/2006/main" count="4243" uniqueCount="3305">
  <si>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</si>
  <si>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</si>
  <si>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</si>
  <si>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</si>
  <si>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</si>
  <si>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</si>
  <si>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</si>
  <si>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</si>
  <si>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</si>
  <si>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</si>
  <si>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</si>
  <si>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</si>
  <si>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</si>
  <si>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</si>
  <si>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</si>
  <si>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</si>
  <si>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</si>
  <si>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</si>
  <si>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</si>
  <si>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</si>
  <si>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</si>
  <si>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</si>
  <si>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</si>
  <si>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</si>
  <si>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</si>
  <si>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</si>
  <si>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</si>
  <si>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</si>
  <si>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</si>
  <si>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</si>
  <si>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</si>
  <si>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</si>
  <si>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</si>
  <si>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</si>
  <si>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</si>
  <si>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</si>
  <si>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</si>
  <si>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</si>
  <si>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</si>
  <si>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</si>
  <si>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</si>
  <si>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</si>
  <si>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</si>
  <si>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</si>
  <si>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</si>
  <si>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</si>
  <si>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</si>
  <si>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</si>
  <si>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</si>
  <si>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</si>
  <si>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</si>
  <si>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</si>
  <si>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</si>
  <si>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</si>
  <si>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</si>
  <si>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</si>
  <si>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</si>
  <si>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</si>
  <si>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</si>
  <si>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</si>
  <si>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</si>
  <si>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</si>
  <si>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</si>
  <si>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</si>
  <si>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</si>
  <si>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</si>
  <si>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</si>
  <si>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</si>
  <si>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</si>
  <si>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</si>
  <si>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</si>
  <si>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</si>
  <si>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</si>
  <si>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</si>
  <si>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</si>
  <si>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</si>
  <si>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</si>
  <si>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</si>
  <si>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</si>
  <si>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</si>
  <si>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</si>
  <si>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</si>
  <si>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</si>
  <si>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</si>
  <si>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</si>
  <si>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</si>
  <si>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</si>
  <si>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</si>
  <si>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</si>
  <si>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</si>
  <si>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</si>
  <si>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</si>
  <si>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</si>
  <si>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</si>
  <si>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</si>
  <si>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</si>
  <si>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</si>
  <si>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</si>
  <si>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</si>
  <si>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</si>
  <si>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</si>
  <si>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</si>
  <si>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</si>
  <si>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</si>
  <si>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</si>
  <si>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</si>
  <si>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</si>
  <si>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</si>
  <si>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</si>
  <si>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</si>
  <si>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</si>
  <si>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</si>
  <si>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</si>
  <si>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</si>
  <si>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</si>
  <si>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</si>
  <si>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</si>
  <si>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</si>
  <si>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</si>
  <si>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</si>
  <si>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</si>
  <si>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</si>
  <si>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</si>
  <si>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</si>
  <si>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</si>
  <si>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</si>
  <si>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</si>
  <si>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</si>
  <si>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</si>
  <si>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</si>
  <si>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</si>
  <si>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</si>
  <si>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</si>
  <si>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</si>
  <si>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</si>
  <si>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</si>
  <si>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</si>
  <si>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</si>
  <si>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</si>
  <si>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</si>
  <si>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</si>
  <si>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</si>
  <si>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</si>
  <si>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</si>
  <si>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</si>
  <si>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</si>
  <si>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</si>
  <si>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</si>
  <si>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</si>
  <si>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</si>
  <si>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</si>
  <si>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</si>
  <si>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</si>
  <si>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</si>
  <si>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</si>
  <si>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</si>
  <si>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</si>
  <si>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</si>
  <si>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</si>
  <si>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</si>
  <si>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</si>
  <si>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</si>
  <si>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</si>
  <si>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</si>
  <si>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</si>
  <si>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</si>
  <si>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</si>
  <si>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</si>
  <si>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</si>
  <si>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</si>
  <si>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</si>
  <si>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</si>
  <si>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</si>
  <si>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</si>
  <si>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</si>
  <si>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</si>
  <si>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</si>
  <si>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</si>
  <si>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</si>
  <si>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</si>
  <si>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</si>
  <si>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</si>
  <si>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</si>
  <si>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</si>
  <si>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</si>
  <si>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</si>
  <si>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</si>
  <si>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</si>
  <si>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</si>
  <si>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</si>
  <si>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</si>
  <si>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</si>
  <si>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</si>
  <si>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</si>
  <si>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</si>
  <si>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</si>
  <si>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</si>
  <si>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</si>
  <si>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</si>
  <si>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</si>
  <si>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</si>
  <si>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</si>
  <si>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</si>
  <si>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</si>
  <si>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</si>
  <si>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</si>
  <si>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</si>
  <si>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</si>
  <si>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</si>
  <si>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</si>
  <si>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</si>
  <si>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</si>
  <si>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</si>
  <si>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</si>
  <si>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</si>
  <si>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</si>
  <si>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</si>
  <si>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</si>
  <si>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</si>
  <si>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</si>
  <si>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</si>
  <si>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</si>
  <si>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</si>
  <si>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</si>
  <si>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</si>
  <si>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</si>
  <si>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</si>
  <si>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</si>
  <si>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</si>
  <si>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</si>
  <si>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</si>
  <si>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</si>
  <si>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</si>
  <si>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</si>
  <si>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</si>
  <si>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</si>
  <si>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</si>
  <si>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</si>
  <si>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</si>
  <si>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</si>
  <si>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</si>
  <si>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</si>
  <si>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</si>
  <si>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</si>
  <si>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</si>
  <si>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</si>
  <si>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</si>
  <si>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</si>
  <si>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</si>
  <si>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</si>
  <si>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</si>
  <si>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</si>
  <si>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</si>
  <si>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</si>
  <si>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</si>
  <si>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</si>
  <si>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</si>
  <si>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</si>
  <si>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</si>
  <si>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</si>
  <si>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</si>
  <si>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</si>
  <si>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</si>
  <si>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</si>
  <si>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</si>
  <si>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</si>
  <si>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</si>
  <si>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</si>
  <si>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</si>
  <si>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</si>
  <si>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</si>
  <si>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</si>
  <si>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</si>
  <si>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</si>
  <si>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</si>
  <si>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</si>
  <si>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</si>
  <si>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</si>
  <si>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</si>
  <si>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</si>
  <si>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</si>
  <si>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</si>
  <si>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</si>
  <si>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</si>
  <si>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</si>
  <si>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</si>
  <si>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</si>
  <si>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</si>
  <si>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</si>
  <si>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</si>
  <si>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</si>
  <si>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</si>
  <si>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</si>
  <si>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</si>
  <si>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</si>
  <si>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</si>
  <si>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</si>
  <si>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</si>
  <si>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</si>
  <si>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</si>
  <si>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</si>
  <si>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</si>
  <si>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</si>
  <si>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</si>
  <si>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</si>
  <si>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</si>
  <si>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</si>
  <si>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</si>
  <si>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</si>
  <si>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</si>
  <si>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</si>
  <si>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</si>
  <si>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</si>
  <si>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</si>
  <si>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</si>
  <si>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</si>
  <si>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</si>
  <si>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</si>
  <si>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</si>
  <si>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</si>
  <si>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</si>
  <si>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</si>
  <si>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</si>
  <si>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</si>
  <si>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</si>
  <si>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</si>
  <si>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</si>
  <si>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</si>
  <si>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</si>
  <si>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</si>
  <si>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</si>
  <si>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</si>
  <si>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</si>
  <si>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</si>
  <si>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</si>
  <si>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</si>
  <si>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</si>
  <si>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</si>
  <si>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</si>
  <si>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</si>
  <si>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</si>
  <si>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</si>
  <si>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</si>
  <si>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</si>
  <si>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</si>
  <si>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</si>
  <si>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</si>
  <si>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</si>
  <si>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</si>
  <si>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</si>
  <si>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</si>
  <si>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</si>
  <si>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</si>
  <si>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</si>
  <si>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</si>
  <si>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</si>
  <si>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</si>
  <si>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</si>
  <si>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</si>
  <si>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</si>
  <si>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</si>
  <si>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</si>
  <si>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</si>
  <si>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</si>
  <si>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</si>
  <si>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</si>
  <si>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</si>
  <si>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</si>
  <si>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</si>
  <si>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</si>
  <si>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</si>
  <si>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</si>
  <si>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</si>
  <si>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</si>
  <si>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</si>
  <si>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</si>
  <si>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</si>
  <si>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</si>
  <si>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</si>
  <si>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</si>
  <si>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</si>
  <si>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</si>
  <si>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</si>
  <si>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</si>
  <si>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</si>
  <si>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</si>
  <si>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</si>
  <si>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</si>
  <si>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</si>
  <si>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</si>
  <si>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</si>
  <si>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</si>
  <si>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</si>
  <si>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</si>
  <si>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</si>
  <si>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</si>
  <si>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</si>
  <si>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</si>
  <si>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</si>
  <si>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</si>
  <si>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</si>
  <si>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</si>
  <si>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</si>
  <si>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</si>
  <si>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</si>
  <si>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</si>
  <si>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</si>
  <si>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</si>
  <si>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</si>
  <si>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</si>
  <si>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</si>
  <si>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</si>
  <si>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</si>
  <si>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</si>
  <si>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</si>
  <si>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</si>
  <si>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</si>
  <si>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</si>
  <si>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</si>
  <si>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</si>
  <si>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</si>
  <si>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</si>
  <si>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</si>
  <si>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</si>
  <si>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</si>
  <si>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</si>
  <si>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</si>
  <si>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</si>
  <si>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</si>
  <si>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</si>
  <si>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</si>
  <si>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</si>
  <si>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</si>
  <si>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</si>
  <si>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</si>
  <si>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</si>
  <si>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</si>
  <si>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</si>
  <si>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</si>
  <si>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</si>
  <si>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</si>
  <si>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</si>
  <si>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</si>
  <si>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</si>
  <si>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</si>
  <si>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</si>
  <si>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</si>
  <si>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</si>
  <si>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</si>
  <si>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</si>
  <si>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</si>
  <si>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</si>
  <si>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</si>
  <si>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</si>
  <si>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</si>
  <si>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</si>
  <si>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</si>
  <si>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</si>
  <si>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</si>
  <si>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</si>
  <si>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</si>
  <si>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</si>
  <si>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</si>
  <si>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</si>
  <si>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</si>
  <si>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</si>
  <si>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</si>
  <si>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</si>
  <si>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</si>
  <si>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</si>
  <si>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</si>
  <si>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</si>
  <si>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</si>
  <si>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</si>
  <si>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</si>
  <si>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</si>
  <si>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</si>
  <si>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</si>
  <si>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</si>
  <si>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</si>
  <si>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</si>
  <si>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</si>
  <si>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</si>
  <si>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</si>
  <si>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</si>
  <si>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</si>
  <si>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</si>
  <si>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</si>
  <si>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</si>
  <si>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</si>
  <si>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</si>
  <si>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</si>
  <si>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</si>
  <si>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</si>
  <si>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</si>
  <si>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</si>
  <si>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</si>
  <si>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</si>
  <si>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</si>
  <si>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</si>
  <si>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</si>
  <si>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</si>
  <si>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</si>
  <si>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</si>
  <si>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</si>
  <si>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</si>
  <si>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</si>
  <si>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</si>
  <si>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</si>
  <si>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</si>
  <si>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</si>
  <si>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</si>
  <si>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</si>
  <si>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</si>
  <si>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</si>
  <si>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</si>
  <si>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</si>
  <si>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</si>
  <si>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</si>
  <si>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</si>
  <si>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</si>
  <si>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</si>
  <si>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</si>
  <si>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</si>
  <si>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</si>
  <si>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</si>
  <si>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</si>
  <si>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</si>
  <si>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</si>
  <si>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</si>
  <si>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</si>
  <si>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</si>
  <si>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</si>
  <si>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</si>
  <si>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</si>
  <si>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</si>
  <si>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</si>
  <si>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</si>
  <si>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</si>
  <si>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</si>
  <si>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</si>
  <si>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</si>
  <si>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</si>
  <si>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</si>
  <si>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</si>
  <si>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</si>
  <si>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</si>
  <si>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</si>
  <si>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</si>
  <si>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</si>
  <si>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</si>
  <si>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</si>
  <si>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</si>
  <si>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</si>
  <si>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</si>
  <si>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</si>
  <si>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</si>
  <si>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</si>
  <si>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</si>
  <si>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</si>
  <si>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</si>
  <si>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</si>
  <si>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</si>
  <si>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</si>
  <si>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</si>
  <si>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</si>
  <si>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</si>
  <si>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</si>
  <si>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</si>
  <si>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</si>
  <si>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</si>
  <si>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</si>
  <si>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</si>
  <si>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</si>
  <si>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</si>
  <si>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</si>
  <si>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</si>
  <si>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</si>
  <si>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</si>
  <si>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</si>
  <si>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</si>
  <si>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</si>
  <si>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</si>
  <si>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</si>
  <si>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</si>
  <si>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</si>
  <si>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</si>
  <si>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</si>
  <si>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</si>
  <si>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</si>
  <si>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</si>
  <si>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</si>
  <si>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</si>
  <si>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</si>
  <si>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</si>
  <si>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</si>
  <si>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</si>
  <si>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</si>
  <si>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</si>
  <si>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</si>
  <si>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</si>
  <si>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</si>
  <si>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</si>
  <si>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</si>
  <si>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</si>
  <si>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</si>
  <si>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</si>
  <si>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</si>
  <si>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</si>
  <si>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</si>
  <si>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</si>
  <si>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</si>
  <si>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</si>
  <si>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</si>
  <si>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</si>
  <si>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</si>
  <si>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</si>
  <si>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</si>
  <si>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</si>
  <si>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</si>
  <si>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</si>
  <si>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</si>
  <si>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</si>
  <si>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</si>
  <si>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</si>
  <si>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</si>
  <si>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</si>
  <si>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</si>
  <si>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</si>
  <si>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</si>
  <si>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</si>
  <si>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</si>
  <si>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</si>
  <si>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</si>
  <si>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</si>
  <si>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</si>
  <si>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</si>
  <si>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</si>
  <si>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</si>
  <si>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</si>
  <si>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</si>
  <si>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</si>
  <si>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</si>
  <si>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</si>
  <si>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</si>
  <si>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</si>
  <si>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</si>
  <si>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</si>
  <si>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</si>
  <si>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</si>
  <si>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</si>
  <si>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</si>
  <si>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</si>
  <si>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</si>
  <si>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</si>
  <si>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</si>
  <si>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</si>
  <si>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</si>
  <si>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</si>
  <si>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</si>
  <si>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</si>
  <si>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</si>
  <si>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</si>
  <si>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</si>
  <si>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</si>
  <si>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</si>
  <si>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</si>
  <si>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</si>
  <si>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</si>
  <si>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</si>
  <si>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</si>
  <si>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</si>
  <si>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</si>
  <si>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</si>
  <si>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</si>
  <si>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</si>
  <si>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</si>
  <si>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</si>
  <si>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</si>
  <si>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</si>
  <si>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</si>
  <si>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</si>
  <si>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</si>
  <si>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</si>
  <si>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</si>
  <si>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</si>
  <si>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</si>
  <si>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</si>
  <si>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</si>
  <si>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</si>
  <si>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</si>
  <si>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</si>
  <si>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</si>
  <si>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</si>
  <si>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</si>
  <si>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</si>
  <si>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</si>
  <si>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</si>
  <si>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</si>
  <si>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</si>
  <si>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</si>
  <si>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</si>
  <si>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</si>
  <si>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</si>
  <si>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</si>
  <si>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</si>
  <si>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</si>
  <si>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</si>
  <si>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</si>
  <si>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</si>
  <si>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</si>
  <si>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</si>
  <si>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</si>
  <si>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</si>
  <si>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</si>
  <si>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</si>
  <si>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</si>
  <si>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</si>
  <si>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</si>
  <si>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</si>
  <si>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</si>
  <si>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</si>
  <si>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</si>
  <si>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</si>
  <si>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</si>
  <si>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</si>
  <si>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</si>
  <si>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</si>
  <si>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</si>
  <si>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</si>
  <si>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</si>
  <si>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</si>
  <si>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</si>
  <si>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</si>
  <si>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</si>
  <si>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</si>
  <si>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</si>
  <si>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</si>
  <si>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</si>
  <si>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</si>
  <si>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</si>
  <si>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</si>
  <si>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</si>
  <si>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</si>
  <si>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</si>
  <si>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</si>
  <si>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</si>
  <si>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</si>
  <si>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</si>
  <si>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</si>
  <si>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</si>
  <si>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</si>
  <si>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</si>
  <si>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</si>
  <si>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</si>
  <si>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</si>
  <si>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</si>
  <si>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</si>
  <si>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</si>
  <si>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</si>
  <si>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</si>
  <si>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</si>
  <si>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</si>
  <si>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</si>
  <si>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</si>
  <si>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</si>
  <si>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</si>
  <si>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</si>
  <si>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</si>
  <si>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</si>
  <si>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</si>
  <si>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</si>
  <si>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</si>
  <si>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</si>
  <si>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</si>
  <si>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</si>
  <si>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</si>
  <si>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</si>
  <si>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</si>
  <si>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</si>
  <si>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</si>
  <si>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</si>
  <si>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</si>
  <si>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</si>
  <si>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</si>
  <si>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</si>
  <si>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</si>
  <si>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</si>
  <si>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</si>
  <si>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</si>
  <si>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</si>
  <si>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</si>
  <si>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</si>
  <si>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</si>
  <si>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</si>
  <si>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</si>
  <si>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</si>
  <si>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</si>
  <si>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</si>
  <si>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</si>
  <si>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</si>
  <si>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</si>
  <si>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</si>
  <si>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</si>
  <si>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</si>
  <si>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</si>
  <si>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</si>
  <si>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</si>
  <si>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</si>
  <si>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</si>
  <si>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</si>
  <si>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</si>
  <si>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</si>
  <si>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</si>
  <si>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</si>
  <si>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</si>
  <si>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</si>
  <si>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</si>
  <si>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</si>
  <si>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</si>
  <si>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</si>
  <si>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</si>
  <si>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</si>
  <si>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</si>
  <si>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</si>
  <si>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</si>
  <si>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</si>
  <si>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</si>
  <si>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</si>
  <si>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</si>
  <si>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</si>
  <si>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</si>
  <si>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</si>
  <si>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</si>
  <si>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</si>
  <si>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</si>
  <si>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</si>
  <si>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</si>
  <si>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</si>
  <si>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</si>
  <si>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</si>
  <si>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</si>
  <si>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</si>
  <si>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</si>
  <si>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</si>
  <si>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</si>
  <si>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</si>
  <si>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</si>
  <si>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</si>
  <si>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</si>
  <si>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</si>
  <si>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</si>
  <si>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</si>
  <si>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</si>
  <si>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</si>
  <si>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</si>
  <si>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</si>
  <si>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</si>
  <si>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</si>
  <si>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</si>
  <si>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</si>
  <si>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</si>
  <si>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</si>
  <si>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</si>
  <si>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</si>
  <si>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</si>
  <si>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</si>
  <si>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</si>
  <si>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</si>
  <si>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</si>
  <si>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</si>
  <si>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</si>
  <si>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</si>
  <si>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</si>
  <si>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</si>
  <si>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</si>
  <si>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</si>
  <si>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</si>
  <si>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</si>
  <si>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</si>
  <si>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</si>
  <si>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</si>
  <si>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</si>
  <si>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</si>
  <si>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</si>
  <si>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</si>
  <si>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</si>
  <si>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</si>
  <si>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</si>
  <si>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</si>
  <si>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</si>
  <si>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</si>
  <si>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</si>
  <si>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</si>
  <si>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</si>
  <si>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</si>
  <si>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</si>
  <si>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</si>
  <si>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</si>
  <si>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</si>
  <si>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</si>
  <si>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</si>
  <si>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</si>
  <si>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</si>
  <si>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</si>
  <si>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</si>
  <si>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</si>
  <si>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</si>
  <si>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</si>
  <si>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</si>
  <si>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</si>
  <si>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</si>
  <si>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</si>
  <si>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</si>
  <si>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</si>
  <si>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</si>
  <si>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</si>
  <si>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</si>
  <si>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</si>
  <si>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</si>
  <si>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</si>
  <si>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</si>
  <si>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</si>
  <si>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</si>
  <si>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</si>
  <si>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</si>
  <si>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</si>
  <si>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</si>
  <si>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</si>
  <si>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</si>
  <si>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</si>
  <si>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</si>
  <si>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</si>
  <si>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</si>
  <si>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</si>
  <si>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</si>
  <si>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</si>
  <si>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</si>
  <si>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</si>
  <si>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</si>
  <si>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</si>
  <si>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</si>
  <si>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</si>
  <si>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</si>
  <si>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</si>
  <si>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</si>
  <si>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</si>
  <si>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</si>
  <si>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</si>
  <si>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</si>
  <si>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</si>
  <si>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</si>
  <si>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</si>
  <si>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</si>
  <si>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</si>
  <si>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</si>
  <si>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</si>
  <si>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</si>
  <si>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</si>
  <si>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</si>
  <si>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</si>
  <si>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</si>
  <si>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</si>
  <si>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</si>
  <si>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</si>
  <si>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</si>
  <si>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</si>
  <si>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</si>
  <si>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</si>
  <si>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</si>
  <si>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</si>
  <si>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</si>
  <si>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</si>
  <si>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</si>
  <si>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</si>
  <si>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</si>
  <si>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</si>
  <si>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</si>
  <si>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</si>
  <si>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</si>
  <si>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</si>
  <si>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</si>
  <si>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</si>
  <si>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</si>
  <si>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</si>
  <si>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</si>
  <si>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</si>
  <si>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</si>
  <si>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</si>
  <si>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</si>
  <si>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</si>
  <si>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</si>
  <si>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</si>
  <si>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</si>
  <si>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</si>
  <si>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</si>
  <si>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</si>
  <si>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</si>
  <si>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</si>
  <si>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</si>
  <si>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</si>
  <si>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</si>
  <si>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</si>
  <si>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</si>
  <si>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</si>
  <si>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</si>
  <si>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</si>
  <si>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</si>
  <si>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</si>
  <si>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</si>
  <si>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</si>
  <si>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</si>
  <si>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</si>
  <si>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</si>
  <si>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</si>
  <si>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</si>
  <si>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</si>
  <si>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</si>
  <si>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</si>
  <si>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</si>
  <si>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</si>
  <si>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</si>
  <si>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</si>
  <si>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</si>
  <si>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</si>
  <si>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</si>
  <si>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</si>
  <si>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</si>
  <si>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</si>
  <si>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</si>
  <si>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</si>
  <si>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</si>
  <si>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</si>
  <si>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</si>
  <si>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</si>
  <si>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</si>
  <si>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</si>
  <si>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</si>
  <si>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</si>
  <si>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</si>
  <si>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</si>
  <si>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</si>
  <si>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</si>
  <si>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</si>
  <si>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</si>
  <si>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</si>
  <si>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</si>
  <si>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</si>
  <si>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</si>
  <si>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</si>
  <si>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</si>
  <si>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</si>
  <si>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</si>
  <si>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</si>
  <si>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</si>
  <si>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</si>
  <si>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</si>
  <si>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</si>
  <si>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</si>
  <si>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</si>
  <si>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</si>
  <si>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</si>
  <si>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</si>
  <si>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</si>
  <si>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</si>
  <si>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</si>
  <si>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</si>
  <si>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</si>
  <si>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</si>
  <si>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</si>
  <si>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</si>
  <si>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</si>
  <si>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</si>
  <si>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</si>
  <si>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</si>
  <si>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</si>
  <si>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</si>
  <si>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</si>
  <si>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</si>
  <si>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</si>
  <si>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</si>
  <si>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</si>
  <si>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</si>
  <si>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</si>
  <si>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</si>
  <si>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</si>
  <si>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</si>
  <si>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</si>
  <si>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</si>
  <si>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</si>
  <si>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</si>
  <si>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</si>
  <si>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</si>
  <si>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</si>
  <si>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</si>
  <si>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</si>
  <si>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</si>
  <si>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</si>
  <si>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</si>
  <si>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</si>
  <si>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</si>
  <si>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</si>
  <si>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</si>
  <si>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</si>
  <si>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</si>
  <si>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</si>
  <si>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</si>
  <si>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</si>
  <si>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</si>
  <si>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</si>
  <si>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</si>
  <si>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</si>
  <si>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</si>
  <si>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</si>
  <si>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</si>
  <si>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</si>
  <si>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</si>
  <si>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</si>
  <si>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</si>
  <si>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</si>
  <si>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</si>
  <si>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</si>
  <si>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</si>
  <si>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</si>
  <si>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</si>
  <si>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</si>
  <si>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</si>
  <si>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</si>
  <si>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</si>
  <si>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</si>
  <si>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</si>
  <si>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</si>
  <si>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</si>
  <si>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</si>
  <si>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</si>
  <si>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</si>
  <si>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</si>
  <si>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</si>
  <si>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</si>
  <si>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</si>
  <si>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</si>
  <si>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</si>
  <si>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</si>
  <si>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</si>
  <si>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</si>
  <si>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</si>
  <si>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</si>
  <si>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</si>
  <si>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</si>
  <si>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</si>
  <si>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</si>
  <si>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</si>
  <si>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</si>
  <si>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</si>
  <si>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</si>
  <si>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</si>
  <si>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</si>
  <si>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</si>
  <si>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</si>
  <si>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</si>
  <si>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</si>
  <si>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</si>
  <si>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</si>
  <si>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</si>
  <si>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</si>
  <si>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</si>
  <si>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</si>
  <si>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</si>
  <si>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</si>
  <si>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</si>
  <si>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</si>
  <si>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</si>
  <si>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</si>
  <si>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</si>
  <si>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</si>
  <si>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</si>
  <si>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</si>
  <si>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</si>
  <si>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</si>
  <si>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</si>
  <si>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</si>
  <si>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</si>
  <si>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</si>
  <si>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</si>
  <si>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</si>
  <si>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</si>
  <si>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</si>
  <si>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</si>
  <si>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</si>
  <si>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</si>
  <si>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</si>
  <si>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</si>
  <si>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</si>
  <si>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</si>
  <si>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</si>
  <si>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</si>
  <si>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</si>
  <si>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</si>
  <si>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</si>
  <si>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</si>
  <si>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</si>
  <si>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</si>
  <si>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</si>
  <si>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</si>
  <si>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</si>
  <si>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</si>
  <si>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</si>
  <si>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</si>
  <si>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</si>
  <si>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</si>
  <si>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</si>
  <si>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</si>
  <si>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</si>
  <si>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</si>
  <si>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</si>
  <si>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</si>
  <si>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</si>
  <si>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</si>
  <si>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</si>
  <si>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</si>
  <si>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</si>
  <si>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</si>
  <si>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</si>
  <si>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</si>
  <si>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</si>
  <si>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</si>
  <si>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</si>
  <si>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</si>
  <si>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</si>
  <si>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</si>
  <si>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</si>
  <si>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</si>
  <si>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</si>
  <si>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</si>
  <si>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</si>
  <si>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</si>
  <si>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</si>
  <si>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</si>
  <si>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</si>
  <si>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</si>
  <si>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</si>
  <si>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</si>
  <si>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</si>
  <si>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</si>
  <si>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</si>
  <si>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</si>
  <si>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</si>
  <si>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</si>
  <si>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</si>
  <si>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</si>
  <si>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</si>
  <si>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</si>
  <si>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</si>
  <si>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</si>
  <si>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</si>
  <si>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</si>
  <si>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</si>
  <si>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</si>
  <si>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</si>
  <si>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</si>
  <si>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</si>
  <si>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</si>
  <si>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</si>
  <si>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</si>
  <si>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</si>
  <si>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</si>
  <si>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</si>
  <si>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</si>
  <si>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</si>
  <si>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</si>
  <si>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</si>
  <si>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</si>
  <si>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</si>
  <si>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</si>
  <si>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</si>
  <si>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</si>
  <si>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</si>
  <si>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</si>
  <si>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</si>
  <si>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</si>
  <si>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</si>
  <si>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</si>
  <si>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</si>
  <si>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</si>
  <si>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</si>
  <si>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</si>
  <si>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</si>
  <si>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</si>
  <si>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</si>
  <si>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</si>
  <si>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</si>
  <si>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</si>
  <si>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</si>
  <si>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</si>
  <si>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</si>
  <si>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</si>
  <si>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</si>
  <si>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</si>
  <si>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</si>
  <si>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</si>
  <si>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</si>
  <si>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</si>
  <si>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</si>
  <si>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</si>
  <si>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</si>
  <si>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</si>
  <si>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</si>
  <si>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</si>
  <si>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</si>
  <si>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</si>
  <si>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</si>
  <si>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</si>
  <si>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</si>
  <si>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</si>
  <si>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</si>
  <si>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</si>
  <si>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</si>
  <si>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</si>
  <si>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</si>
  <si>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</si>
  <si>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</si>
  <si>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</si>
  <si>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</si>
  <si>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</si>
  <si>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</si>
  <si>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</si>
  <si>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</si>
  <si>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</si>
  <si>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</si>
  <si>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</si>
  <si>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</si>
  <si>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</si>
  <si>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</si>
  <si>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</si>
  <si>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</si>
  <si>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</si>
  <si>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</si>
  <si>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</si>
  <si>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</si>
  <si>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</si>
  <si>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</si>
  <si>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</si>
  <si>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</si>
  <si>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</si>
  <si>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</si>
  <si>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</si>
  <si>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</si>
  <si>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</si>
  <si>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</si>
  <si>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</si>
  <si>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</si>
  <si>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</si>
  <si>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</si>
  <si>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</si>
  <si>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</si>
  <si>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</si>
  <si>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</si>
  <si>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</si>
  <si>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</si>
  <si>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</si>
  <si>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</si>
  <si>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</si>
  <si>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</si>
  <si>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</si>
  <si>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</si>
  <si>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</si>
  <si>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</si>
  <si>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</si>
  <si>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</si>
  <si>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</si>
  <si>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</si>
  <si>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</si>
  <si>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</si>
  <si>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</si>
  <si>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</si>
  <si>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</si>
  <si>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</si>
  <si>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</si>
  <si>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</si>
  <si>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</si>
  <si>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</si>
  <si>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</si>
  <si>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</si>
  <si>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</si>
  <si>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</si>
  <si>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</si>
  <si>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</si>
  <si>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</si>
  <si>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</si>
  <si>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</si>
  <si>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</si>
  <si>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</si>
  <si>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</si>
  <si>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</si>
  <si>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</si>
  <si>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</si>
  <si>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</si>
  <si>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</si>
  <si>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</si>
  <si>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</si>
  <si>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</si>
  <si>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</si>
  <si>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</si>
  <si>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</si>
  <si>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</si>
  <si>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</si>
  <si>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</si>
  <si>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</si>
  <si>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</si>
  <si>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</si>
  <si>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</si>
  <si>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</si>
  <si>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</si>
  <si>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</si>
  <si>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</si>
  <si>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</si>
  <si>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</si>
  <si>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</si>
  <si>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</si>
  <si>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</si>
  <si>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</si>
  <si>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</si>
  <si>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</si>
  <si>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</si>
  <si>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</si>
  <si>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</si>
  <si>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</si>
  <si>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</si>
  <si>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</si>
  <si>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</si>
  <si>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</si>
  <si>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</si>
  <si>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</si>
  <si>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</si>
  <si>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</si>
  <si>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</si>
  <si>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</si>
  <si>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</si>
  <si>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</si>
  <si>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</si>
  <si>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</si>
  <si>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</si>
  <si>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</si>
  <si>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</si>
  <si>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</si>
  <si>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</si>
  <si>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</si>
  <si>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</si>
  <si>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</si>
  <si>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</si>
  <si>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</si>
  <si>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</si>
  <si>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</si>
  <si>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</si>
  <si>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</si>
  <si>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</si>
  <si>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</si>
  <si>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</si>
  <si>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</si>
  <si>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</si>
  <si>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</si>
  <si>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</si>
  <si>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</si>
  <si>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</si>
  <si>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</si>
  <si>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</si>
  <si>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</si>
  <si>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</si>
  <si>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</si>
  <si>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</si>
  <si>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</si>
  <si>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</si>
  <si>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</si>
  <si>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</si>
  <si>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</si>
  <si>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</si>
  <si>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</si>
  <si>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</si>
  <si>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</si>
  <si>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</si>
  <si>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</si>
  <si>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</si>
  <si>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</si>
  <si>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</si>
  <si>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</si>
  <si>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</si>
  <si>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</si>
  <si>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</si>
  <si>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</si>
  <si>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</si>
  <si>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</si>
  <si>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</si>
  <si>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</si>
  <si>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</si>
  <si>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</si>
  <si>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</si>
  <si>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</si>
  <si>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</si>
  <si>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</si>
  <si>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</si>
  <si>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</si>
  <si>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</si>
  <si>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</si>
  <si>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</si>
  <si>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</si>
  <si>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</si>
  <si>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</si>
  <si>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</si>
  <si>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</si>
  <si>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</si>
  <si>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</si>
  <si>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</si>
  <si>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</si>
  <si>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</si>
  <si>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</si>
  <si>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</si>
  <si>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</si>
  <si>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</si>
  <si>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</si>
  <si>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</si>
  <si>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</si>
  <si>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</si>
  <si>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</si>
  <si>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</si>
  <si>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</si>
  <si>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</si>
  <si>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</si>
  <si>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</si>
  <si>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</si>
  <si>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</si>
  <si>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</si>
  <si>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</si>
  <si>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</si>
  <si>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</si>
  <si>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</si>
  <si>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</si>
  <si>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</si>
  <si>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</si>
  <si>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</si>
  <si>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</si>
  <si>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</si>
  <si>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</si>
  <si>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</si>
  <si>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</si>
  <si>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</si>
  <si>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</si>
  <si>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</si>
  <si>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</si>
  <si>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</si>
  <si>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</si>
  <si>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</si>
  <si>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</si>
  <si>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</si>
  <si>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</si>
  <si>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</si>
  <si>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</si>
  <si>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</si>
  <si>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</si>
  <si>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</si>
  <si>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</si>
  <si>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</si>
  <si>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</si>
  <si>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</si>
  <si>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</si>
  <si>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</si>
  <si>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</si>
  <si>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</si>
  <si>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</si>
  <si>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</si>
  <si>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</si>
  <si>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</si>
  <si>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</si>
  <si>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</si>
  <si>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</si>
  <si>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</si>
  <si>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</si>
  <si>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</si>
  <si>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</si>
  <si>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</si>
  <si>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</si>
  <si>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</si>
  <si>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</si>
  <si>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</si>
  <si>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</si>
  <si>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</si>
  <si>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</si>
  <si>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</si>
  <si>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</si>
  <si>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</si>
  <si>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</si>
  <si>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</si>
  <si>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</si>
  <si>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</si>
  <si>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</si>
  <si>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</si>
  <si>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</si>
  <si>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</si>
  <si>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</si>
  <si>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</si>
  <si>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</si>
  <si>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</si>
  <si>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</si>
  <si>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</si>
  <si>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</si>
  <si>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</si>
  <si>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</si>
  <si>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</si>
  <si>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</si>
  <si>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</si>
  <si>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</si>
  <si>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</si>
  <si>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</si>
  <si>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</si>
  <si>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</si>
  <si>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</si>
  <si>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</si>
  <si>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</si>
  <si>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</si>
  <si>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</si>
  <si>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</si>
  <si>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</si>
  <si>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</si>
  <si>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</si>
  <si>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</si>
  <si>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</si>
  <si>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</si>
  <si>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</si>
  <si>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</si>
  <si>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</si>
  <si>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</si>
  <si>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</si>
  <si>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</si>
  <si>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</si>
  <si>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</si>
  <si>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</si>
  <si>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</si>
  <si>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</si>
  <si>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</si>
  <si>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</si>
  <si>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</si>
  <si>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</si>
  <si>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</si>
  <si>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</si>
  <si>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</si>
  <si>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</si>
  <si>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</si>
  <si>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</si>
  <si>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</si>
  <si>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</si>
  <si>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</si>
  <si>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</si>
  <si>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</si>
  <si>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</si>
  <si>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</si>
  <si>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</si>
  <si>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</si>
  <si>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</si>
  <si>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</si>
  <si>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</si>
  <si>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</si>
  <si>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</si>
  <si>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</si>
  <si>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</si>
  <si>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</si>
  <si>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</si>
  <si>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</si>
  <si>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</si>
  <si>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</si>
  <si>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</si>
  <si>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</si>
  <si>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</si>
  <si>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</si>
  <si>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</si>
  <si>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</si>
  <si>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</si>
  <si>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</si>
  <si>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</si>
  <si>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</si>
  <si>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</si>
  <si>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</si>
  <si>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</si>
  <si>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</si>
  <si>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</si>
  <si>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</si>
  <si>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</si>
  <si>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</si>
  <si>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</si>
  <si>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</si>
  <si>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</si>
  <si>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</si>
  <si>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</si>
  <si>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</si>
  <si>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</si>
  <si>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</si>
  <si>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</si>
  <si>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</si>
  <si>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</si>
  <si>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</si>
  <si>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</si>
  <si>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</si>
  <si>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</si>
  <si>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</si>
  <si>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</si>
  <si>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</si>
  <si>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</si>
  <si>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</si>
  <si>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</si>
  <si>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</si>
  <si>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</si>
  <si>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</si>
  <si>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</si>
  <si>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</si>
  <si>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</si>
  <si>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</si>
  <si>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</si>
  <si>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</si>
  <si>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</si>
  <si>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</si>
  <si>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</si>
  <si>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</si>
  <si>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</si>
  <si>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</si>
  <si>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</si>
  <si>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</si>
  <si>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</si>
  <si>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</si>
  <si>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</si>
  <si>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</si>
  <si>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</si>
  <si>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</si>
  <si>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</si>
  <si>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</si>
  <si>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</si>
  <si>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</si>
  <si>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</si>
  <si>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</si>
  <si>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</si>
  <si>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</si>
  <si>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</si>
  <si>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</si>
  <si>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</si>
  <si>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</si>
  <si>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</si>
  <si>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</si>
  <si>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</si>
  <si>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</si>
  <si>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</si>
  <si>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</si>
  <si>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</si>
  <si>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</si>
  <si>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</si>
  <si>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</si>
  <si>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</si>
  <si>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</si>
  <si>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</si>
  <si>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</si>
  <si>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</si>
  <si>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</si>
  <si>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</si>
  <si>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</si>
  <si>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</si>
  <si>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</si>
  <si>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</si>
  <si>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</si>
  <si>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</si>
  <si>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</si>
  <si>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</si>
  <si>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</si>
  <si>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</si>
  <si>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</si>
  <si>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</si>
  <si>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</si>
  <si>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</si>
  <si>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</si>
  <si>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</si>
  <si>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</si>
  <si>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</si>
  <si>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</si>
  <si>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</si>
  <si>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</si>
  <si>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</si>
  <si>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</si>
  <si>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</si>
  <si>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</si>
  <si>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</si>
  <si>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</si>
  <si>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</si>
  <si>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</si>
  <si>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</si>
  <si>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</si>
  <si>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</si>
  <si>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</si>
  <si>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</si>
  <si>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</si>
  <si>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</si>
  <si>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</si>
  <si>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</si>
  <si>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</si>
  <si>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</si>
  <si>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</si>
  <si>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</si>
  <si>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</si>
  <si>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</si>
  <si>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</si>
  <si>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</si>
  <si>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</si>
  <si>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</si>
  <si>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</si>
  <si>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</si>
  <si>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</si>
  <si>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</si>
  <si>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</si>
  <si>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</si>
  <si>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</si>
  <si>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</si>
  <si>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</si>
  <si>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</si>
  <si>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</si>
  <si>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</si>
  <si>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</si>
  <si>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</si>
  <si>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</si>
  <si>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</si>
  <si>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</si>
  <si>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</si>
  <si>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</si>
  <si>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</si>
  <si>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</si>
  <si>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</si>
  <si>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</si>
  <si>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</si>
  <si>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</si>
  <si>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</si>
  <si>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</si>
  <si>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</si>
  <si>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</si>
  <si>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</si>
  <si>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</si>
  <si>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</si>
  <si>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</si>
  <si>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</si>
  <si>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</si>
  <si>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</si>
  <si>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</si>
  <si>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</si>
  <si>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</si>
  <si>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</si>
  <si>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</si>
  <si>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</si>
  <si>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</si>
  <si>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</si>
  <si>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</si>
  <si>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</si>
  <si>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</si>
  <si>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</si>
  <si>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</si>
  <si>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</si>
  <si>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</si>
  <si>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</si>
  <si>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</si>
  <si>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</si>
  <si>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</si>
  <si>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</si>
  <si>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</si>
  <si>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</si>
  <si>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</si>
  <si>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</si>
  <si>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</si>
  <si>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</si>
  <si>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</si>
  <si>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</si>
  <si>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</si>
  <si>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</si>
  <si>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</si>
  <si>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</si>
  <si>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</si>
  <si>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</si>
  <si>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</si>
  <si>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</si>
  <si>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</si>
  <si>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</si>
  <si>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</si>
  <si>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</si>
  <si>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</si>
  <si>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</si>
  <si>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</si>
  <si>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</si>
  <si>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</si>
  <si>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</si>
  <si>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</si>
  <si>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</si>
  <si>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</si>
  <si>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</si>
  <si>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</si>
  <si>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</si>
  <si>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</si>
  <si>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</si>
  <si>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</si>
  <si>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</si>
  <si>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</si>
  <si>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</si>
  <si>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</si>
  <si>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</si>
  <si>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</si>
  <si>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</si>
  <si>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</si>
  <si>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</si>
  <si>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</si>
  <si>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</si>
  <si>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</si>
  <si>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</si>
  <si>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</si>
  <si>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</si>
  <si>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</si>
  <si>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</si>
  <si>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</si>
  <si>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</si>
  <si>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</si>
  <si>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</si>
  <si>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</si>
  <si>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</si>
  <si>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</si>
  <si>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</si>
  <si>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</si>
  <si>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</si>
  <si>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</si>
  <si>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</si>
  <si>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</si>
  <si>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</si>
  <si>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</si>
  <si>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</si>
  <si>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</si>
  <si>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</si>
  <si>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</si>
  <si>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</si>
  <si>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</si>
  <si>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</si>
  <si>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</si>
  <si>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</si>
  <si>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</si>
  <si>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</si>
  <si>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</si>
  <si>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</si>
  <si>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</si>
  <si>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</si>
  <si>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</si>
  <si>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</si>
  <si>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</si>
  <si>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</si>
  <si>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</si>
  <si>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</si>
  <si>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</si>
  <si>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</si>
  <si>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</si>
  <si>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</si>
  <si>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</si>
  <si>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</si>
  <si>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</si>
  <si>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</si>
  <si>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</si>
  <si>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</si>
  <si>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</si>
  <si>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</si>
  <si>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</si>
  <si>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</si>
  <si>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</si>
  <si>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</si>
  <si>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</si>
  <si>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</si>
  <si>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</si>
  <si>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</si>
  <si>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</si>
  <si>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</si>
  <si>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</si>
  <si>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</si>
  <si>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</si>
  <si>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</si>
  <si>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</si>
  <si>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</si>
  <si>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</si>
  <si>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</si>
  <si>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</si>
  <si>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</si>
  <si>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</si>
  <si>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</si>
  <si>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</si>
  <si>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</si>
  <si>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</si>
  <si>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</si>
  <si>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</si>
  <si>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</si>
  <si>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</si>
  <si>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</si>
  <si>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</si>
  <si>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</si>
  <si>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</si>
  <si>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</si>
  <si>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</si>
  <si>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</si>
  <si>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</si>
  <si>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</si>
  <si>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</si>
  <si>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</si>
  <si>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</si>
  <si>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</si>
  <si>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</si>
  <si>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</si>
  <si>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</si>
  <si>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</si>
  <si>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</si>
  <si>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</si>
  <si>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</si>
  <si>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</si>
  <si>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</si>
  <si>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</si>
  <si>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</si>
  <si>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</si>
  <si>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</si>
  <si>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</si>
  <si>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</si>
  <si>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</si>
  <si>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</si>
  <si>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</si>
  <si>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</si>
  <si>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</si>
  <si>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</si>
  <si>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</si>
  <si>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</si>
  <si>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</si>
  <si>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</si>
  <si>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</si>
  <si>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</si>
  <si>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</si>
  <si>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</si>
  <si>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</si>
  <si>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</si>
  <si>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</si>
  <si>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</si>
  <si>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</si>
  <si>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</si>
  <si>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</si>
  <si>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</si>
  <si>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</si>
  <si>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</si>
  <si>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</si>
  <si>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</si>
  <si>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</si>
  <si>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</si>
  <si>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</si>
  <si>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</si>
  <si>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</si>
  <si>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</si>
  <si>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</si>
  <si>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</si>
  <si>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</si>
  <si>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</si>
  <si>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</si>
  <si>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</si>
  <si>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</si>
  <si>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</si>
  <si>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</si>
  <si>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</si>
  <si>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</si>
  <si>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</si>
  <si>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</si>
  <si>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</si>
  <si>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</si>
  <si>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</si>
  <si>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</si>
  <si>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</si>
  <si>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</si>
  <si>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</si>
  <si>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</si>
  <si>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</si>
  <si>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</si>
  <si>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</si>
  <si>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</si>
  <si>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</si>
  <si>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</si>
  <si>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</si>
  <si>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</si>
  <si>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</si>
  <si>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</si>
  <si>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</si>
  <si>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</si>
  <si>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</si>
  <si>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</si>
  <si>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</si>
  <si>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</si>
  <si>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</si>
  <si>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</si>
  <si>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</si>
  <si>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</si>
  <si>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</si>
  <si>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</si>
  <si>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</si>
  <si>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</si>
  <si>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</si>
  <si>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</si>
  <si>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</si>
  <si>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</si>
  <si>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</si>
  <si>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</si>
  <si>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</si>
  <si>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</si>
  <si>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</si>
  <si>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</si>
  <si>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</si>
  <si>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</si>
  <si>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</si>
  <si>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</si>
  <si>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</si>
  <si>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</si>
  <si>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</si>
  <si>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</si>
  <si>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</si>
  <si>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</si>
  <si>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</si>
  <si>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</si>
  <si>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</si>
  <si>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</si>
  <si>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</si>
  <si>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</si>
  <si>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</si>
  <si>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</si>
  <si>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</si>
  <si>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</si>
  <si>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</si>
  <si>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</si>
  <si>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</si>
  <si>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</si>
  <si>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</si>
  <si>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</si>
  <si>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</si>
  <si>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</si>
  <si>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</si>
  <si>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</si>
  <si>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</si>
  <si>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</si>
  <si>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</si>
  <si>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</si>
  <si>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</si>
  <si>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</si>
  <si>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</si>
  <si>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</si>
  <si>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</si>
  <si>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</si>
  <si>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</si>
  <si>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</si>
  <si>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</si>
  <si>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</si>
  <si>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</si>
  <si>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</si>
  <si>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</si>
  <si>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</si>
  <si>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</si>
  <si>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</si>
  <si>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</si>
  <si>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</si>
  <si>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</si>
  <si>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</si>
  <si>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</si>
  <si>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</si>
  <si>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</si>
  <si>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</si>
  <si>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</si>
  <si>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</si>
  <si>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</si>
  <si>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</si>
  <si>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</si>
  <si>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</si>
  <si>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</si>
  <si>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</si>
  <si>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</si>
  <si>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</si>
  <si>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</si>
  <si>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</si>
  <si>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</si>
  <si>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</si>
  <si>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</si>
  <si>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</si>
  <si>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</si>
  <si>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</si>
  <si>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</si>
  <si>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</si>
  <si>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</si>
  <si>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</si>
  <si>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</si>
  <si>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</si>
  <si>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</si>
  <si>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</si>
  <si>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</si>
  <si>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</si>
  <si>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</si>
  <si>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</si>
  <si>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</si>
  <si>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</si>
  <si>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</si>
  <si>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</si>
  <si>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</si>
  <si>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</si>
  <si>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</si>
  <si>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</si>
  <si>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</si>
  <si>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</si>
  <si>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</si>
  <si>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</si>
  <si>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</si>
  <si>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</si>
  <si>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</si>
  <si>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</si>
  <si>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</si>
  <si>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</si>
  <si>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</si>
  <si>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</si>
  <si>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</si>
  <si>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</si>
  <si>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</si>
  <si>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</si>
  <si>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</si>
  <si>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</si>
  <si>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</si>
  <si>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</si>
  <si>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</si>
  <si>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</si>
  <si>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</si>
  <si>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</si>
  <si>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</si>
  <si>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</si>
  <si>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</si>
  <si>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</si>
  <si>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</si>
  <si>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</si>
  <si>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</si>
  <si>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</si>
  <si>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</si>
  <si>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</si>
  <si>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</si>
  <si>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</si>
  <si>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</si>
  <si>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</si>
  <si>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</si>
  <si>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</si>
  <si>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</si>
  <si>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</si>
  <si>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</si>
  <si>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</si>
  <si>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</si>
  <si>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</si>
  <si>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</si>
  <si>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</si>
  <si>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</si>
  <si>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</si>
  <si>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</si>
  <si>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</si>
  <si>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</si>
  <si>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</si>
  <si>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</si>
  <si>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</si>
  <si>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</si>
  <si>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</si>
  <si>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</si>
  <si>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</si>
  <si>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</si>
  <si>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</si>
  <si>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</si>
  <si>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</si>
  <si>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</si>
  <si>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</si>
  <si>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</si>
  <si>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</si>
  <si>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</si>
  <si>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</si>
  <si>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</si>
  <si>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</si>
  <si>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</si>
  <si>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</si>
  <si>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</si>
  <si>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</si>
  <si>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</si>
  <si>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</si>
  <si>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</si>
  <si>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</si>
  <si>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</si>
  <si>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</si>
  <si>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</si>
  <si>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</si>
  <si>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</si>
  <si>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</si>
  <si>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</si>
  <si>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</si>
  <si>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</si>
  <si>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</si>
  <si>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</si>
  <si>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</si>
  <si>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</si>
  <si>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</si>
  <si>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</si>
  <si>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</si>
  <si>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</si>
  <si>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</si>
  <si>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</si>
  <si>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</si>
  <si>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</si>
  <si>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</si>
  <si>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</si>
  <si>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</si>
  <si>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</si>
  <si>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</si>
  <si>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</si>
  <si>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</si>
  <si>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</si>
  <si>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</si>
  <si>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</si>
  <si>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</si>
  <si>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</si>
  <si>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</si>
  <si>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</si>
  <si>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</si>
  <si>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</si>
  <si>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</si>
  <si>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</si>
  <si>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</si>
  <si>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</si>
  <si>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</si>
  <si>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</si>
  <si>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</si>
  <si>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</si>
  <si>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</si>
  <si>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</si>
  <si>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</si>
  <si>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</si>
  <si>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</si>
  <si>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</si>
  <si>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</si>
  <si>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</si>
  <si>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</si>
  <si>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</si>
  <si>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</si>
  <si>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</si>
  <si>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</si>
  <si>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</si>
  <si>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</si>
  <si>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</si>
  <si>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</si>
  <si>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</si>
  <si>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</si>
  <si>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</si>
  <si>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</si>
  <si>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</si>
  <si>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</si>
  <si>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</si>
  <si>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</si>
  <si>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</si>
  <si>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</si>
  <si>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</si>
  <si>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</si>
  <si>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</si>
  <si>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</si>
  <si>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</si>
  <si>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</si>
  <si>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</si>
  <si>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</si>
  <si>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</si>
  <si>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</si>
  <si>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</si>
  <si>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</si>
  <si>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</si>
  <si>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</si>
  <si>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</si>
  <si>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</si>
  <si>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</si>
  <si>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</si>
  <si>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</si>
  <si>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</si>
  <si>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</si>
  <si>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</si>
  <si>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</si>
  <si>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</si>
  <si>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</si>
  <si>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</si>
  <si>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</si>
  <si>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</si>
  <si>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</si>
  <si>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</si>
  <si>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</si>
  <si>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</si>
  <si>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</si>
  <si>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</si>
  <si>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</si>
  <si>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</si>
  <si>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</si>
  <si>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</si>
  <si>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</si>
  <si>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</si>
  <si>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</si>
  <si>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</si>
  <si>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</si>
  <si>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</si>
  <si>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</si>
  <si>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</si>
  <si>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</si>
  <si>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</si>
  <si>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</si>
  <si>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</si>
  <si>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</si>
  <si>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</si>
  <si>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</si>
  <si>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</si>
  <si>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</si>
  <si>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</si>
  <si>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</si>
  <si>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</si>
  <si>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</si>
  <si>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</si>
  <si>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</si>
  <si>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</si>
  <si>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</si>
  <si>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</si>
  <si>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</si>
  <si>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</si>
  <si>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</si>
  <si>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</si>
  <si>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</si>
  <si>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</si>
  <si>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</si>
  <si>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</si>
  <si>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</si>
  <si>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</si>
  <si>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</si>
  <si>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</si>
  <si>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</si>
  <si>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</si>
  <si>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</si>
  <si>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</si>
  <si>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</si>
  <si>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</si>
  <si>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</si>
  <si>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</si>
  <si>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</si>
  <si>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</si>
  <si>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</si>
  <si>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</si>
  <si>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</si>
  <si>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</si>
  <si>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</si>
  <si>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</si>
  <si>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</si>
  <si>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</si>
  <si>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</si>
  <si>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</si>
  <si>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</si>
  <si>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</si>
  <si>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</si>
  <si>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</si>
  <si>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</si>
  <si>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</si>
  <si>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</si>
  <si>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</si>
  <si>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</si>
  <si>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</si>
  <si>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</si>
  <si>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</si>
  <si>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</si>
  <si>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</si>
  <si>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</si>
  <si>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</si>
  <si>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</si>
  <si>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</si>
  <si>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</si>
  <si>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</si>
  <si>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</si>
  <si>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</si>
  <si>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</si>
  <si>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</si>
  <si>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</si>
  <si>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</si>
  <si>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</si>
  <si>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</si>
  <si>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</si>
  <si>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</si>
  <si>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</si>
  <si>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</si>
  <si>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</si>
  <si>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</si>
  <si>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</si>
  <si>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</si>
  <si>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</si>
  <si>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</si>
  <si>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</si>
  <si>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</si>
  <si>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</si>
  <si>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</si>
  <si>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</si>
  <si>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</si>
  <si>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</si>
  <si>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</si>
  <si>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</si>
  <si>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</si>
  <si>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</si>
  <si>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</si>
  <si>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</si>
  <si>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</si>
  <si>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</si>
  <si>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</si>
  <si>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</si>
  <si>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</si>
  <si>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</si>
  <si>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</si>
  <si>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</si>
  <si>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</si>
  <si>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</si>
  <si>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</si>
  <si>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</si>
  <si>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</si>
  <si>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</si>
  <si>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</si>
  <si>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</si>
  <si>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</si>
  <si>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</si>
  <si>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</si>
  <si>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</si>
  <si>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</si>
  <si>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</si>
  <si>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</si>
  <si>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</si>
  <si>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</si>
  <si>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</si>
  <si>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</si>
  <si>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</si>
  <si>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</si>
  <si>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</si>
  <si>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</si>
  <si>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</si>
  <si>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</si>
  <si>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</si>
  <si>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</si>
  <si>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</si>
  <si>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</si>
  <si>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</si>
  <si>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</si>
  <si>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</si>
  <si>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</si>
  <si>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</si>
  <si>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</si>
  <si>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</si>
  <si>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</si>
  <si>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</si>
  <si>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</si>
  <si>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</si>
  <si>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</si>
  <si>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</si>
  <si>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</si>
  <si>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</si>
  <si>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</si>
  <si>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</si>
  <si>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</si>
  <si>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</si>
  <si>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</si>
  <si>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</si>
  <si>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</si>
  <si>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</si>
  <si>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</si>
  <si>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</si>
  <si>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</si>
  <si>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</si>
  <si>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</si>
  <si>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</si>
  <si>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</si>
  <si>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</si>
  <si>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</si>
  <si>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</si>
  <si>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</si>
  <si>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</si>
  <si>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</si>
  <si>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</si>
  <si>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</si>
  <si>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</si>
  <si>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</si>
  <si>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</si>
  <si>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</si>
  <si>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</si>
  <si>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</si>
  <si>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</si>
  <si>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</si>
  <si>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</si>
  <si>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</si>
  <si>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</si>
  <si>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</si>
  <si>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</si>
  <si>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</si>
  <si>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</si>
  <si>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</si>
  <si>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</si>
  <si>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</si>
  <si>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</si>
  <si>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</si>
  <si>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</si>
  <si>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</si>
  <si>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</si>
  <si>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</si>
  <si>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</si>
  <si>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</si>
  <si>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</si>
  <si>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</si>
  <si>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</si>
  <si>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</si>
  <si>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</si>
  <si>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</si>
  <si>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</si>
  <si>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</si>
  <si>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</si>
  <si>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</si>
  <si>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</si>
  <si>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</si>
  <si>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</si>
  <si>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</si>
  <si>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</si>
  <si>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</si>
  <si>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</si>
  <si>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</si>
  <si>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</si>
  <si>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</si>
  <si>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</si>
  <si>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</si>
  <si>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</si>
  <si>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</si>
  <si>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</si>
  <si>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</si>
  <si>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</si>
  <si>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</si>
  <si>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</si>
  <si>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</si>
  <si>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</si>
  <si>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</si>
  <si>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</si>
  <si>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</si>
  <si>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</si>
  <si>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</si>
  <si>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</si>
  <si>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</si>
  <si>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</si>
  <si>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</si>
  <si>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</si>
  <si>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</si>
  <si>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</si>
  <si>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</si>
  <si>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</si>
  <si>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</si>
  <si>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</si>
  <si>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</si>
  <si>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</si>
  <si>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</si>
  <si>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</si>
  <si>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</si>
  <si>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</si>
  <si>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</si>
  <si>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</si>
  <si>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</si>
  <si>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</si>
  <si>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</si>
  <si>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</si>
  <si>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</si>
  <si>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</si>
  <si>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</si>
  <si>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</si>
  <si>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</si>
  <si>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</si>
  <si>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</si>
  <si>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</si>
  <si>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</si>
  <si>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</si>
  <si>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</si>
  <si>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</si>
  <si>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</si>
  <si>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</si>
  <si>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</si>
  <si>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</si>
  <si>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</si>
  <si>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</si>
  <si>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</si>
  <si>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</si>
  <si>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</si>
  <si>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</si>
  <si>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</si>
  <si>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</si>
  <si>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</si>
  <si>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</si>
  <si>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</si>
  <si>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</si>
  <si>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</si>
  <si>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</si>
  <si>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</si>
  <si>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</si>
  <si>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</si>
  <si>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</si>
  <si>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</si>
  <si>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</si>
  <si>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</si>
  <si>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</si>
  <si>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</si>
  <si>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</si>
  <si>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</si>
  <si>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</si>
  <si>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</si>
  <si>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</si>
  <si>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</si>
  <si>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</si>
  <si>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</si>
  <si>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</si>
  <si>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</si>
  <si>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</si>
  <si>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</si>
  <si>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</si>
  <si>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</si>
  <si>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</si>
  <si>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</si>
  <si>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</si>
  <si>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</si>
  <si>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</si>
  <si>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</si>
  <si>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</si>
  <si>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</si>
  <si>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</si>
  <si>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</si>
  <si>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</si>
  <si>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</si>
  <si>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</si>
  <si>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</si>
  <si>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</si>
  <si>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</si>
  <si>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</si>
  <si>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</si>
  <si>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</si>
  <si>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</si>
  <si>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</si>
  <si>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</si>
  <si>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</si>
  <si>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</si>
  <si>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</si>
  <si>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</si>
  <si>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</si>
  <si>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</si>
  <si>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</si>
  <si>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</si>
  <si>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</si>
  <si>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</si>
  <si>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</si>
  <si>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</si>
  <si>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</si>
  <si>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</si>
  <si>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</si>
  <si>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</si>
  <si>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</si>
  <si>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</si>
  <si>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</si>
  <si>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</si>
  <si>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</si>
  <si>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</si>
  <si>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</si>
  <si>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</si>
  <si>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</si>
  <si>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</si>
  <si>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</si>
  <si>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</si>
  <si>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</si>
  <si>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</si>
  <si>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</si>
  <si>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</si>
  <si>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</si>
  <si>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</si>
  <si>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</si>
  <si>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</si>
  <si>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</si>
  <si>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</si>
  <si>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</si>
  <si>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</si>
  <si>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</si>
  <si>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</si>
  <si>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</si>
  <si>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</si>
  <si>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</si>
  <si>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</si>
  <si>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</si>
  <si>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</si>
  <si>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</si>
  <si>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</si>
  <si>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</si>
  <si>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</si>
  <si>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</si>
  <si>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</si>
  <si>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</si>
  <si>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</si>
  <si>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</si>
  <si>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</si>
  <si>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</si>
  <si>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</si>
  <si>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</si>
  <si>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</si>
  <si>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</si>
  <si>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</si>
  <si>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</si>
  <si>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</si>
  <si>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</si>
  <si>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</si>
  <si>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</si>
  <si>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</si>
  <si>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</si>
  <si>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</si>
  <si>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</si>
  <si>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</si>
  <si>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</si>
  <si>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</si>
  <si>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</si>
  <si>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</si>
  <si>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</si>
  <si>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</si>
  <si>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</si>
  <si>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</si>
  <si>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</si>
  <si>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</si>
  <si>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</si>
  <si>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</si>
  <si>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</si>
  <si>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</si>
  <si>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</si>
  <si>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</si>
  <si>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</si>
  <si>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</si>
  <si>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</si>
  <si>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</si>
  <si>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</si>
  <si>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</si>
  <si>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</si>
  <si>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</si>
  <si>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</si>
  <si>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</si>
  <si>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</si>
  <si>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</si>
  <si>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</si>
  <si>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</si>
  <si>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</si>
  <si>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</si>
  <si>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</si>
  <si>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</si>
  <si>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</si>
  <si>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</si>
  <si>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</si>
  <si>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</si>
  <si>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</si>
  <si>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</si>
  <si>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</si>
  <si>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</si>
  <si>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</si>
  <si>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</si>
  <si>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</si>
  <si>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</si>
  <si>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</si>
  <si>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</si>
  <si>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</si>
  <si>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</si>
  <si>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</si>
  <si>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</si>
  <si>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</si>
  <si>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</si>
  <si>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</si>
  <si>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</si>
  <si>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</si>
  <si>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</si>
  <si>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</si>
  <si>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</si>
  <si>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</si>
  <si>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</si>
  <si>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</si>
  <si>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</si>
  <si>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</si>
  <si>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</si>
  <si>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</si>
  <si>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</si>
  <si>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</si>
  <si>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</si>
  <si>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</si>
  <si>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</si>
  <si>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</si>
  <si>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</si>
  <si>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</si>
  <si>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</si>
  <si>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</si>
  <si>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</si>
  <si>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</si>
  <si>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</si>
  <si>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</si>
  <si>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</si>
  <si>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</si>
  <si>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</si>
  <si>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</si>
  <si>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</si>
  <si>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</si>
  <si>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</si>
  <si>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</si>
  <si>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</si>
  <si>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</si>
  <si>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</si>
  <si>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</si>
  <si>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</si>
  <si>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</si>
  <si>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</si>
  <si>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</si>
  <si>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</si>
  <si>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</si>
  <si>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</si>
  <si>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</si>
  <si>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</si>
  <si>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</si>
  <si>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</si>
  <si>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</si>
  <si>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</si>
  <si>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</si>
  <si>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</si>
  <si>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</si>
  <si>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</si>
  <si>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</si>
  <si>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</si>
  <si>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</si>
  <si>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</si>
  <si>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</si>
  <si>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</si>
  <si>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</si>
  <si>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</si>
  <si>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</si>
  <si>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</si>
  <si>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</si>
  <si>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</si>
  <si>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</si>
  <si>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</si>
  <si>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</si>
  <si>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</si>
  <si>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</si>
  <si>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</si>
  <si>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</si>
  <si>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</si>
  <si>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</si>
  <si>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</si>
  <si>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</si>
  <si>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</si>
  <si>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</si>
  <si>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</si>
  <si>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</si>
  <si>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</si>
  <si>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</si>
  <si>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</si>
  <si>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</si>
  <si>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</si>
  <si>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</si>
  <si>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</si>
  <si>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</si>
  <si>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</si>
  <si>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</si>
  <si>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</si>
  <si>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</si>
  <si>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</si>
  <si>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</si>
  <si>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</si>
  <si>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</si>
  <si>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</si>
  <si>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</si>
  <si>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</si>
  <si>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</si>
  <si>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</si>
  <si>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</si>
  <si>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</si>
  <si>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</si>
  <si>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</si>
  <si>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</si>
  <si>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</si>
  <si>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</si>
  <si>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</si>
  <si>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</si>
  <si>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</si>
  <si>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</si>
  <si>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</si>
  <si>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</si>
  <si>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</si>
  <si>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</si>
  <si>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</si>
  <si>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</si>
  <si>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</si>
  <si>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</si>
  <si>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</si>
  <si>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</si>
  <si>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</si>
  <si>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</si>
  <si>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</si>
  <si>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</si>
  <si>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</si>
  <si>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</si>
  <si>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</si>
  <si>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</si>
  <si>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</si>
  <si>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</si>
  <si>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</si>
  <si>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</si>
  <si>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</si>
  <si>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</si>
  <si>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</si>
  <si>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</si>
  <si>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</si>
  <si>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</si>
  <si>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</si>
  <si>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</si>
  <si>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</si>
  <si>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</si>
  <si>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</si>
  <si>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</si>
  <si>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</si>
  <si>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</si>
  <si>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</si>
  <si>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</si>
  <si>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</si>
  <si>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</si>
  <si>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</si>
  <si>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</si>
  <si>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</si>
  <si>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</si>
  <si>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</si>
  <si>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</si>
  <si>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</si>
  <si>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</si>
  <si>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</si>
  <si>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</si>
  <si>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</si>
  <si>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</si>
  <si>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</si>
  <si>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</si>
  <si>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</si>
  <si>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</si>
  <si>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</si>
  <si>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</si>
  <si>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</si>
  <si>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</si>
  <si>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</si>
  <si>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</si>
  <si>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</si>
  <si>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</si>
  <si>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</si>
  <si>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</si>
  <si>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</si>
  <si>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</si>
  <si>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</si>
  <si>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</si>
  <si>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</si>
  <si>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</si>
  <si>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</si>
  <si>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</si>
  <si>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</si>
  <si>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</si>
  <si>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</si>
  <si>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</si>
  <si>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</si>
  <si>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</si>
  <si>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</si>
  <si>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</si>
  <si>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</si>
  <si>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</si>
  <si>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</si>
  <si>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</si>
  <si>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</si>
  <si>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</si>
  <si>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</si>
  <si>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</si>
  <si>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</si>
  <si>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</si>
  <si>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</si>
  <si>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</si>
  <si>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</si>
  <si>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</si>
  <si>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</si>
  <si>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</si>
  <si>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</si>
  <si>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</si>
  <si>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</si>
  <si>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</si>
  <si>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</si>
  <si>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</si>
  <si>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</si>
  <si>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</si>
  <si>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</si>
  <si>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</si>
  <si>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</si>
  <si>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</si>
  <si>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</si>
  <si>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</si>
  <si>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</si>
  <si>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</si>
  <si>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</si>
  <si>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</si>
  <si>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</si>
  <si>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</si>
  <si>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</si>
  <si>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</si>
  <si>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</si>
  <si>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</si>
  <si>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</si>
  <si>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</si>
  <si>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</si>
  <si>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</si>
  <si>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</si>
  <si>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</si>
  <si>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</si>
  <si>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</si>
  <si>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</si>
  <si>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</si>
  <si>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</si>
  <si>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</si>
  <si>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</si>
  <si>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</si>
  <si>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</si>
  <si>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</si>
  <si>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</si>
  <si>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</si>
  <si>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</si>
  <si>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</si>
  <si>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</si>
  <si>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</si>
  <si>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</si>
  <si>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</si>
  <si>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</si>
  <si>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</si>
  <si>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</si>
  <si>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</si>
  <si>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</si>
  <si>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</si>
  <si>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</si>
  <si>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</si>
  <si>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</si>
  <si>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</si>
  <si>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</si>
  <si>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</si>
  <si>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</si>
  <si>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</si>
  <si>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</si>
  <si>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</si>
  <si>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</si>
  <si>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</si>
  <si>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</si>
  <si>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</si>
  <si>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</si>
  <si>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</si>
  <si>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</si>
  <si>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</si>
  <si>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</si>
  <si>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</si>
  <si>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</si>
  <si>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</si>
  <si>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</si>
  <si>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</si>
  <si>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</si>
  <si>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</si>
  <si>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</si>
  <si>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</si>
  <si>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</si>
  <si>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</si>
  <si>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</si>
  <si>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</si>
  <si>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</si>
  <si>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</si>
  <si>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</si>
  <si>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</si>
  <si>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</si>
  <si>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</si>
  <si>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</si>
  <si>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</si>
  <si>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</si>
  <si>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</si>
  <si>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</si>
  <si>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</si>
  <si>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</si>
  <si>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</si>
  <si>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</si>
  <si>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</si>
  <si>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</si>
  <si>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</si>
  <si>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</si>
  <si>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</si>
  <si>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</si>
  <si>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</si>
  <si>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</si>
  <si>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</si>
  <si>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</si>
  <si>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</si>
  <si>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</si>
  <si>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</si>
  <si>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</si>
  <si>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</si>
  <si>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</si>
  <si>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</si>
  <si>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</si>
  <si>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</si>
  <si>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</si>
  <si>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</si>
  <si>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</si>
  <si>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</si>
  <si>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</si>
  <si>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</si>
  <si>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</si>
  <si>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</si>
  <si>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</si>
  <si>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</si>
  <si>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</si>
  <si>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</si>
  <si>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</si>
  <si>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</si>
  <si>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</si>
  <si>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</si>
  <si>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</si>
  <si>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</si>
  <si>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</si>
  <si>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</si>
  <si>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</si>
  <si>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</si>
  <si>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</si>
  <si>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</si>
  <si>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</si>
  <si>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</si>
  <si>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</si>
  <si>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</si>
  <si>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</si>
  <si>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</si>
  <si>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</si>
  <si>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</si>
  <si>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</si>
  <si>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</si>
  <si>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</si>
  <si>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</si>
  <si>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</si>
  <si>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</si>
  <si>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</si>
  <si>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</si>
  <si>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</si>
  <si>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</si>
  <si>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</si>
  <si>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</si>
  <si>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</si>
  <si>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</si>
  <si>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</si>
  <si>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</si>
  <si>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</si>
  <si>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</si>
  <si>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</si>
  <si>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</si>
  <si>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</si>
  <si>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</si>
  <si>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</si>
  <si>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</si>
  <si>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</si>
  <si>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</si>
  <si>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</si>
  <si>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</si>
  <si>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</si>
  <si>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</si>
  <si>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</si>
  <si>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</si>
  <si>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</si>
  <si>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</si>
  <si>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</si>
  <si>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</si>
  <si>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</si>
  <si>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</si>
  <si>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</si>
  <si>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</si>
  <si>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</si>
  <si>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</si>
  <si>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</si>
  <si>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</si>
  <si>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</si>
  <si>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</si>
  <si>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</si>
  <si>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</si>
  <si>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</si>
  <si>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</si>
  <si>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</si>
  <si>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</si>
  <si>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</si>
  <si>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</si>
  <si>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</si>
  <si>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</si>
  <si>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</si>
  <si>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</si>
  <si>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</si>
  <si>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</si>
  <si>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</si>
  <si>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</si>
  <si>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</si>
  <si>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</si>
  <si>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</si>
  <si>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</si>
  <si>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</si>
  <si>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</si>
  <si>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</si>
  <si>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</si>
  <si>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</si>
  <si>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INVESTIGACION, PLANEACION Y ESTADISTICA PARA EL MUNICIPIO DE CELAYA, GTO.</t>
  </si>
  <si>
    <t>a) APP 1                     NO APLICA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</si>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</sst>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828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2" t="s">
        <v>3301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B11" sqref="B1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541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5"/>
    </row>
    <row r="3" spans="1:11" ht="14.25" x14ac:dyDescent="0.45">
      <c r="A3" s="156" t="s">
        <v>165</v>
      </c>
      <c r="B3" s="157"/>
      <c r="C3" s="157"/>
      <c r="D3" s="158"/>
    </row>
    <row r="4" spans="1:11" ht="14.25" x14ac:dyDescent="0.45">
      <c r="A4" s="159" t="str">
        <f>TRIMESTRE</f>
        <v>Del 1 de enero al 30 de septiembre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ht="14.25" x14ac:dyDescent="0.45">
      <c r="A8" s="55" t="s">
        <v>167</v>
      </c>
      <c r="B8" s="40">
        <f>SUM(B9:B11)</f>
        <v>17787962.02</v>
      </c>
      <c r="C8" s="40">
        <f t="shared" ref="C8:D8" si="0">SUM(C9:C11)</f>
        <v>12978150.26</v>
      </c>
      <c r="D8" s="40">
        <f t="shared" si="0"/>
        <v>12978150.26</v>
      </c>
    </row>
    <row r="9" spans="1:11" x14ac:dyDescent="0.25">
      <c r="A9" s="53" t="s">
        <v>168</v>
      </c>
      <c r="B9" s="23">
        <v>17787962.02</v>
      </c>
      <c r="C9" s="23">
        <v>12978150.26</v>
      </c>
      <c r="D9" s="23">
        <v>12978150.26</v>
      </c>
    </row>
    <row r="10" spans="1:11" x14ac:dyDescent="0.25">
      <c r="A10" s="53" t="s">
        <v>169</v>
      </c>
      <c r="B10" s="23"/>
      <c r="C10" s="23"/>
      <c r="D10" s="23"/>
    </row>
    <row r="11" spans="1:11" ht="14.25" x14ac:dyDescent="0.45">
      <c r="A11" s="53" t="s">
        <v>170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179</v>
      </c>
      <c r="B13" s="40">
        <f>B14+B15</f>
        <v>17787962.02</v>
      </c>
      <c r="C13" s="40">
        <f t="shared" ref="C13:D13" si="2">C14+C15</f>
        <v>11313571.640000001</v>
      </c>
      <c r="D13" s="40">
        <f t="shared" si="2"/>
        <v>11313571.640000001</v>
      </c>
    </row>
    <row r="14" spans="1:11" x14ac:dyDescent="0.25">
      <c r="A14" s="53" t="s">
        <v>171</v>
      </c>
      <c r="B14" s="23">
        <v>17787962.02</v>
      </c>
      <c r="C14" s="23">
        <v>11313571.640000001</v>
      </c>
      <c r="D14" s="23">
        <v>11313571.640000001</v>
      </c>
    </row>
    <row r="15" spans="1:11" x14ac:dyDescent="0.25">
      <c r="A15" s="53" t="s">
        <v>172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173</v>
      </c>
      <c r="B17" s="118">
        <f>B18+B19</f>
        <v>0</v>
      </c>
      <c r="C17" s="40">
        <f t="shared" ref="C17" si="3">C18+C19</f>
        <v>5440.02</v>
      </c>
      <c r="D17" s="40">
        <f>D18+D19</f>
        <v>5440.02</v>
      </c>
    </row>
    <row r="18" spans="1:4" x14ac:dyDescent="0.25">
      <c r="A18" s="53" t="s">
        <v>174</v>
      </c>
      <c r="B18" s="119">
        <v>0</v>
      </c>
      <c r="C18" s="23">
        <v>5440.02</v>
      </c>
      <c r="D18" s="23">
        <v>5440.02</v>
      </c>
    </row>
    <row r="19" spans="1:4" x14ac:dyDescent="0.25">
      <c r="A19" s="53" t="s">
        <v>175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0</v>
      </c>
      <c r="C21" s="40">
        <f>C8-C13+C17</f>
        <v>1670018.6399999992</v>
      </c>
      <c r="D21" s="40">
        <f t="shared" ref="D21" si="4">D8-D13+D17</f>
        <v>1670018.6399999992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177</v>
      </c>
      <c r="B23" s="40">
        <f>B21-B11</f>
        <v>0</v>
      </c>
      <c r="C23" s="40">
        <f t="shared" ref="C23:D23" si="5">C21-C11</f>
        <v>1670018.6399999992</v>
      </c>
      <c r="D23" s="40">
        <f t="shared" si="5"/>
        <v>1670018.6399999992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178</v>
      </c>
      <c r="B25" s="40">
        <f>B23-B17</f>
        <v>0</v>
      </c>
      <c r="C25" s="40">
        <f t="shared" ref="C25" si="6">C23-C17</f>
        <v>1664578.6199999992</v>
      </c>
      <c r="D25" s="40">
        <f>D23-D17</f>
        <v>1664578.6199999992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ht="14.25" x14ac:dyDescent="0.45">
      <c r="A29" s="55" t="s">
        <v>185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186</v>
      </c>
      <c r="B30" s="60"/>
      <c r="C30" s="60"/>
      <c r="D30" s="60"/>
    </row>
    <row r="31" spans="1:4" x14ac:dyDescent="0.25">
      <c r="A31" s="53" t="s">
        <v>187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x14ac:dyDescent="0.25">
      <c r="A33" s="55" t="s">
        <v>188</v>
      </c>
      <c r="B33" s="61">
        <f>B25+B29</f>
        <v>0</v>
      </c>
      <c r="C33" s="61">
        <f t="shared" ref="C33:D33" si="8">C25+C29</f>
        <v>1664578.6199999992</v>
      </c>
      <c r="D33" s="61">
        <f t="shared" si="8"/>
        <v>1664578.6199999992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191</v>
      </c>
      <c r="B38" s="60"/>
      <c r="C38" s="60"/>
      <c r="D38" s="60"/>
    </row>
    <row r="39" spans="1:4" x14ac:dyDescent="0.25">
      <c r="A39" s="53" t="s">
        <v>192</v>
      </c>
      <c r="B39" s="60"/>
      <c r="C39" s="60"/>
      <c r="D39" s="60"/>
    </row>
    <row r="40" spans="1:4" x14ac:dyDescent="0.25">
      <c r="A40" s="55" t="s">
        <v>193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194</v>
      </c>
      <c r="B41" s="60"/>
      <c r="C41" s="60"/>
      <c r="D41" s="60"/>
    </row>
    <row r="42" spans="1:4" x14ac:dyDescent="0.25">
      <c r="A42" s="53" t="s">
        <v>195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6" t="s">
        <v>197</v>
      </c>
      <c r="B48" s="124">
        <f>B9</f>
        <v>17787962.02</v>
      </c>
      <c r="C48" s="124">
        <f>C9</f>
        <v>12978150.26</v>
      </c>
      <c r="D48" s="124">
        <f t="shared" ref="D48" si="12">D9</f>
        <v>12978150.26</v>
      </c>
    </row>
    <row r="49" spans="1:4" x14ac:dyDescent="0.25">
      <c r="A49" s="127" t="s">
        <v>198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191</v>
      </c>
      <c r="B50" s="60"/>
      <c r="C50" s="60"/>
      <c r="D50" s="60"/>
    </row>
    <row r="51" spans="1:4" x14ac:dyDescent="0.25">
      <c r="A51" s="128" t="s">
        <v>194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17787962.02</v>
      </c>
      <c r="C53" s="60">
        <f t="shared" ref="C53:D53" si="14">C14</f>
        <v>11313571.640000001</v>
      </c>
      <c r="D53" s="60">
        <f t="shared" si="14"/>
        <v>11313571.640000001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5">
        <f>B18</f>
        <v>0</v>
      </c>
      <c r="C55" s="60">
        <f t="shared" ref="C55:D55" si="15">C18</f>
        <v>5440.02</v>
      </c>
      <c r="D55" s="60">
        <f t="shared" si="15"/>
        <v>5440.02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200</v>
      </c>
      <c r="B57" s="61">
        <f>B48+B49-B53+B55</f>
        <v>0</v>
      </c>
      <c r="C57" s="61">
        <f>C48+C49-C53+C55</f>
        <v>1670018.6399999992</v>
      </c>
      <c r="D57" s="61">
        <f t="shared" ref="D57" si="16">D48+D49-D53+D55</f>
        <v>1670018.6399999992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199</v>
      </c>
      <c r="B59" s="61">
        <f>B57-B49</f>
        <v>0</v>
      </c>
      <c r="C59" s="61">
        <f t="shared" ref="C59:D59" si="17">C57-C49</f>
        <v>1670018.6399999992</v>
      </c>
      <c r="D59" s="61">
        <f t="shared" si="17"/>
        <v>1670018.6399999992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6" t="s">
        <v>169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201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192</v>
      </c>
      <c r="B65" s="23"/>
      <c r="C65" s="23"/>
      <c r="D65" s="23"/>
    </row>
    <row r="66" spans="1:4" x14ac:dyDescent="0.25">
      <c r="A66" s="128" t="s">
        <v>195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204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203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17787962.02</v>
      </c>
      <c r="Q2" s="18">
        <f>'Formato 4'!C8</f>
        <v>12978150.26</v>
      </c>
      <c r="R2" s="18">
        <f>'Formato 4'!D8</f>
        <v>12978150.26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17787962.02</v>
      </c>
      <c r="Q3" s="18">
        <f>'Formato 4'!C9</f>
        <v>12978150.26</v>
      </c>
      <c r="R3" s="18">
        <f>'Formato 4'!D9</f>
        <v>12978150.26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17787962.02</v>
      </c>
      <c r="Q6" s="18">
        <f>'Formato 4'!C13</f>
        <v>11313571.640000001</v>
      </c>
      <c r="R6" s="18">
        <f>'Formato 4'!D13</f>
        <v>11313571.640000001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17787962.02</v>
      </c>
      <c r="Q7" s="18">
        <f>'Formato 4'!C14</f>
        <v>11313571.640000001</v>
      </c>
      <c r="R7" s="18">
        <f>'Formato 4'!D14</f>
        <v>11313571.640000001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5440.02</v>
      </c>
      <c r="R9" s="18">
        <f>'Formato 4'!D17</f>
        <v>5440.02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5440.02</v>
      </c>
      <c r="R10" s="18">
        <f>'Formato 4'!D18</f>
        <v>5440.02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1670018.6399999992</v>
      </c>
      <c r="R12" s="18">
        <f>'Formato 4'!D21</f>
        <v>1670018.6399999992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1670018.6399999992</v>
      </c>
      <c r="R13" s="18">
        <f>'Formato 4'!D23</f>
        <v>1670018.6399999992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1664578.6199999992</v>
      </c>
      <c r="R14" s="18">
        <f>'Formato 4'!D25</f>
        <v>1664578.6199999992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1664578.6199999992</v>
      </c>
      <c r="R18">
        <f>'Formato 4'!D33</f>
        <v>1664578.6199999992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17787962.02</v>
      </c>
      <c r="Q26">
        <f>'Formato 4'!C48</f>
        <v>12978150.26</v>
      </c>
      <c r="R26">
        <f>'Formato 4'!D48</f>
        <v>12978150.26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17787962.02</v>
      </c>
      <c r="Q30">
        <f>'Formato 4'!C53</f>
        <v>11313571.640000001</v>
      </c>
      <c r="R30">
        <f>'Formato 4'!D53</f>
        <v>11313571.640000001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5440.02</v>
      </c>
      <c r="R31">
        <f>'Formato 4'!D55</f>
        <v>5440.02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205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206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213</v>
      </c>
      <c r="B6" s="170" t="s">
        <v>207</v>
      </c>
      <c r="C6" s="170"/>
      <c r="D6" s="170"/>
      <c r="E6" s="170"/>
      <c r="F6" s="170"/>
      <c r="G6" s="170" t="s">
        <v>208</v>
      </c>
    </row>
    <row r="7" spans="1:8" ht="30" x14ac:dyDescent="0.25">
      <c r="A7" s="169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70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x14ac:dyDescent="0.25">
      <c r="A9" s="53" t="s">
        <v>215</v>
      </c>
      <c r="B9" s="60"/>
      <c r="C9" s="60"/>
      <c r="D9" s="60"/>
      <c r="E9" s="60"/>
      <c r="F9" s="60"/>
      <c r="G9" s="60">
        <f>F9-B9</f>
        <v>0</v>
      </c>
      <c r="H9" s="8"/>
    </row>
    <row r="10" spans="1:8" x14ac:dyDescent="0.25">
      <c r="A10" s="53" t="s">
        <v>216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x14ac:dyDescent="0.25">
      <c r="A11" s="53" t="s">
        <v>217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218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25">
      <c r="A13" s="53" t="s">
        <v>219</v>
      </c>
      <c r="B13" s="60"/>
      <c r="C13" s="60"/>
      <c r="D13" s="60"/>
      <c r="E13" s="60"/>
      <c r="F13" s="60"/>
      <c r="G13" s="60">
        <f t="shared" si="0"/>
        <v>0</v>
      </c>
    </row>
    <row r="14" spans="1:8" x14ac:dyDescent="0.25">
      <c r="A14" s="53" t="s">
        <v>220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221</v>
      </c>
      <c r="B15" s="60">
        <v>170000</v>
      </c>
      <c r="C15" s="60"/>
      <c r="D15" s="60">
        <v>170000</v>
      </c>
      <c r="E15" s="60">
        <v>90474.35</v>
      </c>
      <c r="F15" s="60">
        <v>90474.35</v>
      </c>
      <c r="G15" s="60">
        <f t="shared" si="0"/>
        <v>-79525.649999999994</v>
      </c>
    </row>
    <row r="16" spans="1:8" ht="14.25" x14ac:dyDescent="0.45">
      <c r="A16" s="10" t="s">
        <v>274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222</v>
      </c>
      <c r="B17" s="60"/>
      <c r="C17" s="60"/>
      <c r="D17" s="60"/>
      <c r="E17" s="60"/>
      <c r="F17" s="60"/>
      <c r="G17" s="60">
        <f>F17-B17</f>
        <v>0</v>
      </c>
    </row>
    <row r="18" spans="1:7" x14ac:dyDescent="0.25">
      <c r="A18" s="63" t="s">
        <v>223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224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225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226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227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228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229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230</v>
      </c>
      <c r="B25" s="60"/>
      <c r="C25" s="60"/>
      <c r="D25" s="60"/>
      <c r="E25" s="60"/>
      <c r="F25" s="60"/>
      <c r="G25" s="60">
        <f t="shared" si="2"/>
        <v>0</v>
      </c>
    </row>
    <row r="26" spans="1:7" x14ac:dyDescent="0.25">
      <c r="A26" s="63" t="s">
        <v>231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232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233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234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235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236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237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238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239</v>
      </c>
      <c r="B34" s="60">
        <v>15309132</v>
      </c>
      <c r="C34" s="60">
        <v>2303390</v>
      </c>
      <c r="D34" s="60">
        <v>17612522</v>
      </c>
      <c r="E34" s="60">
        <v>12882235.890000001</v>
      </c>
      <c r="F34" s="60">
        <v>12882235.890000001</v>
      </c>
      <c r="G34" s="60">
        <f t="shared" si="4"/>
        <v>-2426896.1099999994</v>
      </c>
    </row>
    <row r="35" spans="1:8" x14ac:dyDescent="0.25">
      <c r="A35" s="53" t="s">
        <v>240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241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242</v>
      </c>
      <c r="B37" s="60">
        <f>B38+B39</f>
        <v>0</v>
      </c>
      <c r="C37" s="60">
        <f t="shared" ref="C37:G37" si="6">C38+C39</f>
        <v>54402.02</v>
      </c>
      <c r="D37" s="60">
        <f t="shared" si="6"/>
        <v>5440.02</v>
      </c>
      <c r="E37" s="60">
        <f t="shared" si="6"/>
        <v>5440.02</v>
      </c>
      <c r="F37" s="60">
        <f t="shared" si="6"/>
        <v>5440.02</v>
      </c>
      <c r="G37" s="60">
        <f t="shared" si="6"/>
        <v>5440.02</v>
      </c>
    </row>
    <row r="38" spans="1:8" x14ac:dyDescent="0.25">
      <c r="A38" s="63" t="s">
        <v>243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244</v>
      </c>
      <c r="B39" s="60"/>
      <c r="C39" s="60">
        <v>54402.02</v>
      </c>
      <c r="D39" s="60">
        <v>5440.02</v>
      </c>
      <c r="E39" s="60">
        <v>5440.02</v>
      </c>
      <c r="F39" s="60">
        <v>5440.02</v>
      </c>
      <c r="G39" s="60">
        <f>F39-B39</f>
        <v>5440.02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>SUM(B9,B10,B11,B12,B13,B14,B15,B16,B28,B34,B35,B37)</f>
        <v>15479132</v>
      </c>
      <c r="C41" s="61">
        <f t="shared" ref="C41:E41" si="7">SUM(C9,C10,C11,C12,C13,C14,C15,C16,C28,C34,C35,C37)</f>
        <v>2357792.02</v>
      </c>
      <c r="D41" s="61">
        <f t="shared" si="7"/>
        <v>17787962.02</v>
      </c>
      <c r="E41" s="61">
        <f t="shared" si="7"/>
        <v>12978150.26</v>
      </c>
      <c r="F41" s="61">
        <f>SUM(F9,F10,F11,F12,F13,F14,F15,F16,F28,F34,F35,F37)</f>
        <v>12978150.26</v>
      </c>
      <c r="G41" s="61">
        <f>SUM(G9,G10,G11,G12,G13,G14,G15,G16,G28,G34,G35,G37)</f>
        <v>-2500981.7399999993</v>
      </c>
    </row>
    <row r="42" spans="1:8" x14ac:dyDescent="0.25">
      <c r="A42" s="55" t="s">
        <v>245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248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249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250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251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252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253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254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255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256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257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258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259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260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261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262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263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264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265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268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>B41+B65+B67</f>
        <v>15479132</v>
      </c>
      <c r="C70" s="61">
        <f t="shared" ref="C70:G70" si="15">C41+C65+C67</f>
        <v>2357792.02</v>
      </c>
      <c r="D70" s="61">
        <f t="shared" si="15"/>
        <v>17787962.02</v>
      </c>
      <c r="E70" s="61">
        <f t="shared" si="15"/>
        <v>12978150.26</v>
      </c>
      <c r="F70" s="61">
        <f t="shared" si="15"/>
        <v>12978150.26</v>
      </c>
      <c r="G70" s="61">
        <f t="shared" si="15"/>
        <v>-2500981.7399999993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271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272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273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170000</v>
      </c>
      <c r="Q9" s="18">
        <f>'Formato 5'!C15</f>
        <v>0</v>
      </c>
      <c r="R9" s="18">
        <f>'Formato 5'!D15</f>
        <v>170000</v>
      </c>
      <c r="S9" s="18">
        <f>'Formato 5'!E15</f>
        <v>90474.35</v>
      </c>
      <c r="T9" s="18">
        <f>'Formato 5'!F15</f>
        <v>90474.35</v>
      </c>
      <c r="U9" s="18">
        <f>'Formato 5'!G15</f>
        <v>-79525.649999999994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15309132</v>
      </c>
      <c r="Q28" s="18">
        <f>'Formato 5'!C34</f>
        <v>2303390</v>
      </c>
      <c r="R28" s="18">
        <f>'Formato 5'!D34</f>
        <v>17612522</v>
      </c>
      <c r="S28" s="18">
        <f>'Formato 5'!E34</f>
        <v>12882235.890000001</v>
      </c>
      <c r="T28" s="18">
        <f>'Formato 5'!F34</f>
        <v>12882235.890000001</v>
      </c>
      <c r="U28" s="18">
        <f>'Formato 5'!G34</f>
        <v>-2426896.1099999994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54402.02</v>
      </c>
      <c r="R31" s="18">
        <f>'Formato 5'!D37</f>
        <v>5440.02</v>
      </c>
      <c r="S31" s="18">
        <f>'Formato 5'!E37</f>
        <v>5440.02</v>
      </c>
      <c r="T31" s="18">
        <f>'Formato 5'!F37</f>
        <v>5440.02</v>
      </c>
      <c r="U31" s="18">
        <f>'Formato 5'!G37</f>
        <v>5440.02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54402.02</v>
      </c>
      <c r="R33" s="18">
        <f>'Formato 5'!D39</f>
        <v>5440.02</v>
      </c>
      <c r="S33" s="18">
        <f>'Formato 5'!E39</f>
        <v>5440.02</v>
      </c>
      <c r="T33" s="18">
        <f>'Formato 5'!F39</f>
        <v>5440.02</v>
      </c>
      <c r="U33" s="18">
        <f>'Formato 5'!G39</f>
        <v>5440.02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15479132</v>
      </c>
      <c r="Q34">
        <f>'Formato 5'!C41</f>
        <v>2357792.02</v>
      </c>
      <c r="R34">
        <f>'Formato 5'!D41</f>
        <v>17787962.02</v>
      </c>
      <c r="S34">
        <f>'Formato 5'!E41</f>
        <v>12978150.26</v>
      </c>
      <c r="T34">
        <f>'Formato 5'!F41</f>
        <v>12978150.26</v>
      </c>
      <c r="U34">
        <f>'Formato 5'!G41</f>
        <v>-2500981.7399999993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1" sqref="B1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3284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INVESTIGACION, PLANEACION Y ESTADISTICA PARA EL MUNICIPIO DE CELAYA,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276</v>
      </c>
      <c r="B3" s="176"/>
      <c r="C3" s="176"/>
      <c r="D3" s="176"/>
      <c r="E3" s="176"/>
      <c r="F3" s="176"/>
      <c r="G3" s="176"/>
    </row>
    <row r="4" spans="1:7" x14ac:dyDescent="0.25">
      <c r="A4" s="176" t="s">
        <v>277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278</v>
      </c>
      <c r="C7" s="173"/>
      <c r="D7" s="173"/>
      <c r="E7" s="173"/>
      <c r="F7" s="173"/>
      <c r="G7" s="174" t="s">
        <v>279</v>
      </c>
    </row>
    <row r="8" spans="1:7" ht="30" x14ac:dyDescent="0.25">
      <c r="A8" s="173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73"/>
    </row>
    <row r="9" spans="1:7" ht="14.25" x14ac:dyDescent="0.45">
      <c r="A9" s="82" t="s">
        <v>284</v>
      </c>
      <c r="B9" s="79">
        <f>SUM(B10,B18,B28,B38,B48,B58,B62,B71,B75)</f>
        <v>15479132</v>
      </c>
      <c r="C9" s="79">
        <f t="shared" ref="C9:G9" si="0">SUM(C10,C18,C28,C38,C48,C58,C62,C71,C75)</f>
        <v>2308830.0199999996</v>
      </c>
      <c r="D9" s="79">
        <f t="shared" si="0"/>
        <v>17787962.020000003</v>
      </c>
      <c r="E9" s="79">
        <f t="shared" si="0"/>
        <v>11313571.640000001</v>
      </c>
      <c r="F9" s="79">
        <f t="shared" si="0"/>
        <v>11313571.640000001</v>
      </c>
      <c r="G9" s="79">
        <f t="shared" si="0"/>
        <v>6474390.3799999999</v>
      </c>
    </row>
    <row r="10" spans="1:7" x14ac:dyDescent="0.25">
      <c r="A10" s="83" t="s">
        <v>285</v>
      </c>
      <c r="B10" s="80">
        <f>SUM(B11:B17)</f>
        <v>13098276.690000001</v>
      </c>
      <c r="C10" s="80">
        <f t="shared" ref="C10:F10" si="1">SUM(C11:C17)</f>
        <v>276170.54000000004</v>
      </c>
      <c r="D10" s="80">
        <f t="shared" si="1"/>
        <v>13374447.23</v>
      </c>
      <c r="E10" s="80">
        <f t="shared" si="1"/>
        <v>9373478.0500000007</v>
      </c>
      <c r="F10" s="80">
        <f t="shared" si="1"/>
        <v>9373478.0500000007</v>
      </c>
      <c r="G10" s="80">
        <f>SUM(G11:G17)</f>
        <v>4000969.1800000006</v>
      </c>
    </row>
    <row r="11" spans="1:7" x14ac:dyDescent="0.25">
      <c r="A11" s="84" t="s">
        <v>286</v>
      </c>
      <c r="B11" s="80">
        <v>9174572.1500000004</v>
      </c>
      <c r="C11" s="80">
        <v>-95303.08</v>
      </c>
      <c r="D11" s="80">
        <v>9079269.0700000003</v>
      </c>
      <c r="E11" s="80">
        <v>6378123.1200000001</v>
      </c>
      <c r="F11" s="80">
        <v>6378123.1200000001</v>
      </c>
      <c r="G11" s="80">
        <f>D11-E11</f>
        <v>2701145.95</v>
      </c>
    </row>
    <row r="12" spans="1:7" x14ac:dyDescent="0.25">
      <c r="A12" s="84" t="s">
        <v>287</v>
      </c>
      <c r="B12" s="80">
        <v>197874.56</v>
      </c>
      <c r="C12" s="80">
        <v>98420.160000000003</v>
      </c>
      <c r="D12" s="80">
        <v>296294.71999999997</v>
      </c>
      <c r="E12" s="80">
        <v>296294.71999999997</v>
      </c>
      <c r="F12" s="80">
        <v>296294.71999999997</v>
      </c>
      <c r="G12" s="80">
        <f>D12-E12</f>
        <v>0</v>
      </c>
    </row>
    <row r="13" spans="1:7" x14ac:dyDescent="0.25">
      <c r="A13" s="84" t="s">
        <v>288</v>
      </c>
      <c r="B13" s="80">
        <v>1614948.98</v>
      </c>
      <c r="C13" s="80">
        <v>271754.18</v>
      </c>
      <c r="D13" s="80">
        <v>1886703.16</v>
      </c>
      <c r="E13" s="80">
        <v>1392685.54</v>
      </c>
      <c r="F13" s="80">
        <v>1392685.54</v>
      </c>
      <c r="G13" s="80">
        <f t="shared" ref="G13:G17" si="2">D13-E13</f>
        <v>494017.61999999988</v>
      </c>
    </row>
    <row r="14" spans="1:7" x14ac:dyDescent="0.25">
      <c r="A14" s="84" t="s">
        <v>289</v>
      </c>
      <c r="B14" s="80">
        <v>2070881</v>
      </c>
      <c r="C14" s="80">
        <v>1299.28</v>
      </c>
      <c r="D14" s="80">
        <v>2072180.28</v>
      </c>
      <c r="E14" s="80">
        <v>1298856.67</v>
      </c>
      <c r="F14" s="80">
        <v>1298856.67</v>
      </c>
      <c r="G14" s="80">
        <f t="shared" si="2"/>
        <v>773323.6100000001</v>
      </c>
    </row>
    <row r="15" spans="1:7" x14ac:dyDescent="0.25">
      <c r="A15" s="84" t="s">
        <v>290</v>
      </c>
      <c r="B15" s="80">
        <v>40000</v>
      </c>
      <c r="C15" s="80">
        <v>0</v>
      </c>
      <c r="D15" s="80">
        <v>40000</v>
      </c>
      <c r="E15" s="80">
        <v>7518</v>
      </c>
      <c r="F15" s="80">
        <v>7518</v>
      </c>
      <c r="G15" s="80">
        <f t="shared" si="2"/>
        <v>32482</v>
      </c>
    </row>
    <row r="16" spans="1:7" x14ac:dyDescent="0.25">
      <c r="A16" s="84" t="s">
        <v>291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292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293</v>
      </c>
      <c r="B18" s="80">
        <f>SUM(B19:B27)</f>
        <v>609760.19999999995</v>
      </c>
      <c r="C18" s="80">
        <f t="shared" ref="C18:F18" si="3">SUM(C19:C27)</f>
        <v>68307.7</v>
      </c>
      <c r="D18" s="80">
        <f t="shared" si="3"/>
        <v>678067.9</v>
      </c>
      <c r="E18" s="80">
        <f t="shared" si="3"/>
        <v>452337.72</v>
      </c>
      <c r="F18" s="80">
        <f t="shared" si="3"/>
        <v>452337.72</v>
      </c>
      <c r="G18" s="80">
        <f>SUM(G19:G27)</f>
        <v>225730.18</v>
      </c>
    </row>
    <row r="19" spans="1:7" x14ac:dyDescent="0.25">
      <c r="A19" s="84" t="s">
        <v>294</v>
      </c>
      <c r="B19" s="80">
        <v>362510.2</v>
      </c>
      <c r="C19" s="80">
        <v>65140.02</v>
      </c>
      <c r="D19" s="80">
        <v>427650.22</v>
      </c>
      <c r="E19" s="80">
        <v>284426.65999999997</v>
      </c>
      <c r="F19" s="80">
        <v>284426.65999999997</v>
      </c>
      <c r="G19" s="80">
        <f>D19-E19</f>
        <v>143223.56</v>
      </c>
    </row>
    <row r="20" spans="1:7" x14ac:dyDescent="0.25">
      <c r="A20" s="84" t="s">
        <v>295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296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297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298</v>
      </c>
      <c r="B23" s="80">
        <v>8600</v>
      </c>
      <c r="C23" s="80">
        <v>-3500</v>
      </c>
      <c r="D23" s="80">
        <v>5100</v>
      </c>
      <c r="E23" s="80">
        <v>643</v>
      </c>
      <c r="F23" s="80">
        <v>643</v>
      </c>
      <c r="G23" s="80">
        <f t="shared" si="4"/>
        <v>4457</v>
      </c>
    </row>
    <row r="24" spans="1:7" x14ac:dyDescent="0.25">
      <c r="A24" s="84" t="s">
        <v>299</v>
      </c>
      <c r="B24" s="80">
        <v>209850</v>
      </c>
      <c r="C24" s="80">
        <v>-6000</v>
      </c>
      <c r="D24" s="80">
        <v>203850</v>
      </c>
      <c r="E24" s="80">
        <v>125800.38</v>
      </c>
      <c r="F24" s="80">
        <v>125800.38</v>
      </c>
      <c r="G24" s="80">
        <f t="shared" si="4"/>
        <v>78049.62</v>
      </c>
    </row>
    <row r="25" spans="1:7" x14ac:dyDescent="0.25">
      <c r="A25" s="84" t="s">
        <v>300</v>
      </c>
      <c r="B25" s="80">
        <v>28800</v>
      </c>
      <c r="C25" s="80">
        <v>12667.68</v>
      </c>
      <c r="D25" s="80">
        <v>41467.68</v>
      </c>
      <c r="E25" s="80">
        <v>41467.68</v>
      </c>
      <c r="F25" s="80">
        <v>41467.68</v>
      </c>
      <c r="G25" s="80">
        <f t="shared" si="4"/>
        <v>0</v>
      </c>
    </row>
    <row r="26" spans="1:7" x14ac:dyDescent="0.25">
      <c r="A26" s="84" t="s">
        <v>301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302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ht="14.25" x14ac:dyDescent="0.45">
      <c r="A28" s="83" t="s">
        <v>303</v>
      </c>
      <c r="B28" s="80">
        <f>SUM(B29:B37)</f>
        <v>1601895.1099999999</v>
      </c>
      <c r="C28" s="80">
        <f t="shared" ref="C28:G28" si="5">SUM(C29:C37)</f>
        <v>1076333.7799999998</v>
      </c>
      <c r="D28" s="80">
        <f t="shared" si="5"/>
        <v>2678228.89</v>
      </c>
      <c r="E28" s="80">
        <f t="shared" si="5"/>
        <v>1102921.46</v>
      </c>
      <c r="F28" s="80">
        <f t="shared" si="5"/>
        <v>1102921.46</v>
      </c>
      <c r="G28" s="80">
        <f t="shared" si="5"/>
        <v>1575307.4299999997</v>
      </c>
    </row>
    <row r="29" spans="1:7" x14ac:dyDescent="0.25">
      <c r="A29" s="84" t="s">
        <v>304</v>
      </c>
      <c r="B29" s="80">
        <v>397500</v>
      </c>
      <c r="C29" s="80">
        <v>-4554.54</v>
      </c>
      <c r="D29" s="80">
        <v>392945.46</v>
      </c>
      <c r="E29" s="80">
        <v>185499.46</v>
      </c>
      <c r="F29" s="80">
        <v>185499.46</v>
      </c>
      <c r="G29" s="80">
        <f>D29-E29</f>
        <v>207446.00000000003</v>
      </c>
    </row>
    <row r="30" spans="1:7" x14ac:dyDescent="0.25">
      <c r="A30" s="84" t="s">
        <v>305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306</v>
      </c>
      <c r="B31" s="80">
        <v>540500</v>
      </c>
      <c r="C31" s="80">
        <v>834000</v>
      </c>
      <c r="D31" s="80">
        <v>1374500</v>
      </c>
      <c r="E31" s="80">
        <v>438480</v>
      </c>
      <c r="F31" s="80">
        <v>438480</v>
      </c>
      <c r="G31" s="80">
        <f t="shared" si="6"/>
        <v>936020</v>
      </c>
    </row>
    <row r="32" spans="1:7" x14ac:dyDescent="0.25">
      <c r="A32" s="84" t="s">
        <v>307</v>
      </c>
      <c r="B32" s="80">
        <v>39250</v>
      </c>
      <c r="C32" s="80">
        <v>-2797.15</v>
      </c>
      <c r="D32" s="80">
        <v>36452.85</v>
      </c>
      <c r="E32" s="80">
        <v>29925.27</v>
      </c>
      <c r="F32" s="80">
        <v>29925.27</v>
      </c>
      <c r="G32" s="80">
        <f t="shared" si="6"/>
        <v>6527.5799999999981</v>
      </c>
    </row>
    <row r="33" spans="1:7" x14ac:dyDescent="0.25">
      <c r="A33" s="84" t="s">
        <v>308</v>
      </c>
      <c r="B33" s="80">
        <v>239350</v>
      </c>
      <c r="C33" s="80">
        <v>157035.47</v>
      </c>
      <c r="D33" s="80">
        <v>396385.47</v>
      </c>
      <c r="E33" s="80">
        <v>163641.04</v>
      </c>
      <c r="F33" s="80">
        <v>163641.04</v>
      </c>
      <c r="G33" s="80">
        <f t="shared" si="6"/>
        <v>232744.42999999996</v>
      </c>
    </row>
    <row r="34" spans="1:7" x14ac:dyDescent="0.25">
      <c r="A34" s="84" t="s">
        <v>309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310</v>
      </c>
      <c r="B35" s="80">
        <v>59900</v>
      </c>
      <c r="C35" s="80">
        <v>4100</v>
      </c>
      <c r="D35" s="80">
        <v>64000</v>
      </c>
      <c r="E35" s="80">
        <v>31092.82</v>
      </c>
      <c r="F35" s="80">
        <v>31092.82</v>
      </c>
      <c r="G35" s="80">
        <f t="shared" si="6"/>
        <v>32907.18</v>
      </c>
    </row>
    <row r="36" spans="1:7" x14ac:dyDescent="0.25">
      <c r="A36" s="84" t="s">
        <v>311</v>
      </c>
      <c r="B36" s="80">
        <v>66000</v>
      </c>
      <c r="C36" s="80">
        <v>3550</v>
      </c>
      <c r="D36" s="80">
        <v>69550</v>
      </c>
      <c r="E36" s="80">
        <v>49995.87</v>
      </c>
      <c r="F36" s="80">
        <v>49995.87</v>
      </c>
      <c r="G36" s="80">
        <f t="shared" si="6"/>
        <v>19554.129999999997</v>
      </c>
    </row>
    <row r="37" spans="1:7" x14ac:dyDescent="0.25">
      <c r="A37" s="84" t="s">
        <v>312</v>
      </c>
      <c r="B37" s="80">
        <v>259395.11</v>
      </c>
      <c r="C37" s="80">
        <v>85000</v>
      </c>
      <c r="D37" s="80">
        <v>344395.11</v>
      </c>
      <c r="E37" s="80">
        <v>204287</v>
      </c>
      <c r="F37" s="80">
        <v>204287</v>
      </c>
      <c r="G37" s="80">
        <f t="shared" si="6"/>
        <v>140108.10999999999</v>
      </c>
    </row>
    <row r="38" spans="1:7" x14ac:dyDescent="0.25">
      <c r="A38" s="83" t="s">
        <v>313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314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315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316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317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318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319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320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321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322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323</v>
      </c>
      <c r="B48" s="80">
        <f>SUM(B49:B57)</f>
        <v>169200</v>
      </c>
      <c r="C48" s="80">
        <f t="shared" ref="C48:G48" si="9">SUM(C49:C57)</f>
        <v>888018</v>
      </c>
      <c r="D48" s="80">
        <f t="shared" si="9"/>
        <v>1057218</v>
      </c>
      <c r="E48" s="80">
        <f t="shared" si="9"/>
        <v>384834.41</v>
      </c>
      <c r="F48" s="80">
        <f t="shared" si="9"/>
        <v>384834.41</v>
      </c>
      <c r="G48" s="80">
        <f t="shared" si="9"/>
        <v>672383.59000000008</v>
      </c>
    </row>
    <row r="49" spans="1:7" x14ac:dyDescent="0.25">
      <c r="A49" s="84" t="s">
        <v>324</v>
      </c>
      <c r="B49" s="80">
        <v>169200</v>
      </c>
      <c r="C49" s="80">
        <v>338018</v>
      </c>
      <c r="D49" s="80">
        <v>507218</v>
      </c>
      <c r="E49" s="80">
        <v>384834.41</v>
      </c>
      <c r="F49" s="80">
        <v>384834.41</v>
      </c>
      <c r="G49" s="80">
        <f>D49-E49</f>
        <v>122383.59000000003</v>
      </c>
    </row>
    <row r="50" spans="1:7" x14ac:dyDescent="0.25">
      <c r="A50" s="84" t="s">
        <v>325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326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327</v>
      </c>
      <c r="B52" s="80">
        <v>0</v>
      </c>
      <c r="C52" s="80">
        <v>550000</v>
      </c>
      <c r="D52" s="80">
        <v>550000</v>
      </c>
      <c r="E52" s="80">
        <v>0</v>
      </c>
      <c r="F52" s="80">
        <v>0</v>
      </c>
      <c r="G52" s="80">
        <f t="shared" si="10"/>
        <v>550000</v>
      </c>
    </row>
    <row r="53" spans="1:7" x14ac:dyDescent="0.25">
      <c r="A53" s="84" t="s">
        <v>328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329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330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331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332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333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334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335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336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337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338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339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340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341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342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344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345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346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347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348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349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350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351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352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353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354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355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356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357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285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286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287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288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289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290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291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292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293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294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295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296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297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298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299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300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301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302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303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304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305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306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307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308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309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310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311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312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313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314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315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316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317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318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319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320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321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322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323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324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325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326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327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328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329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330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331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332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333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334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335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336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337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338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339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340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341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342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3300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344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345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346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347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348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349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350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351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352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353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354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355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356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357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>B9+B84</f>
        <v>15479132</v>
      </c>
      <c r="C159" s="79">
        <f t="shared" ref="C159:G159" si="38">C9+C84</f>
        <v>2308830.0199999996</v>
      </c>
      <c r="D159" s="79">
        <f t="shared" si="38"/>
        <v>17787962.020000003</v>
      </c>
      <c r="E159" s="79">
        <f t="shared" si="38"/>
        <v>11313571.640000001</v>
      </c>
      <c r="F159" s="79">
        <f t="shared" si="38"/>
        <v>11313571.640000001</v>
      </c>
      <c r="G159" s="79">
        <f t="shared" si="38"/>
        <v>6474390.3799999999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15479132</v>
      </c>
      <c r="Q2" s="18">
        <f>'Formato 6 a)'!C9</f>
        <v>2308830.0199999996</v>
      </c>
      <c r="R2" s="18">
        <f>'Formato 6 a)'!D9</f>
        <v>17787962.020000003</v>
      </c>
      <c r="S2" s="18">
        <f>'Formato 6 a)'!E9</f>
        <v>11313571.640000001</v>
      </c>
      <c r="T2" s="18">
        <f>'Formato 6 a)'!F9</f>
        <v>11313571.640000001</v>
      </c>
      <c r="U2" s="18">
        <f>'Formato 6 a)'!G9</f>
        <v>6474390.3799999999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13098276.690000001</v>
      </c>
      <c r="Q3" s="18">
        <f>'Formato 6 a)'!C10</f>
        <v>276170.54000000004</v>
      </c>
      <c r="R3" s="18">
        <f>'Formato 6 a)'!D10</f>
        <v>13374447.23</v>
      </c>
      <c r="S3" s="18">
        <f>'Formato 6 a)'!E10</f>
        <v>9373478.0500000007</v>
      </c>
      <c r="T3" s="18">
        <f>'Formato 6 a)'!F10</f>
        <v>9373478.0500000007</v>
      </c>
      <c r="U3" s="18">
        <f>'Formato 6 a)'!G10</f>
        <v>4000969.1800000006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9174572.1500000004</v>
      </c>
      <c r="Q4" s="18">
        <f>'Formato 6 a)'!C11</f>
        <v>-95303.08</v>
      </c>
      <c r="R4" s="18">
        <f>'Formato 6 a)'!D11</f>
        <v>9079269.0700000003</v>
      </c>
      <c r="S4" s="18">
        <f>'Formato 6 a)'!E11</f>
        <v>6378123.1200000001</v>
      </c>
      <c r="T4" s="18">
        <f>'Formato 6 a)'!F11</f>
        <v>6378123.1200000001</v>
      </c>
      <c r="U4" s="18">
        <f>'Formato 6 a)'!G11</f>
        <v>2701145.95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197874.56</v>
      </c>
      <c r="Q5" s="18">
        <f>'Formato 6 a)'!C12</f>
        <v>98420.160000000003</v>
      </c>
      <c r="R5" s="18">
        <f>'Formato 6 a)'!D12</f>
        <v>296294.71999999997</v>
      </c>
      <c r="S5" s="18">
        <f>'Formato 6 a)'!E12</f>
        <v>296294.71999999997</v>
      </c>
      <c r="T5" s="18">
        <f>'Formato 6 a)'!F12</f>
        <v>296294.71999999997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1614948.98</v>
      </c>
      <c r="Q6" s="18">
        <f>'Formato 6 a)'!C13</f>
        <v>271754.18</v>
      </c>
      <c r="R6" s="18">
        <f>'Formato 6 a)'!D13</f>
        <v>1886703.16</v>
      </c>
      <c r="S6" s="18">
        <f>'Formato 6 a)'!E13</f>
        <v>1392685.54</v>
      </c>
      <c r="T6" s="18">
        <f>'Formato 6 a)'!F13</f>
        <v>1392685.54</v>
      </c>
      <c r="U6" s="18">
        <f>'Formato 6 a)'!G13</f>
        <v>494017.61999999988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2070881</v>
      </c>
      <c r="Q7" s="18">
        <f>'Formato 6 a)'!C14</f>
        <v>1299.28</v>
      </c>
      <c r="R7" s="18">
        <f>'Formato 6 a)'!D14</f>
        <v>2072180.28</v>
      </c>
      <c r="S7" s="18">
        <f>'Formato 6 a)'!E14</f>
        <v>1298856.67</v>
      </c>
      <c r="T7" s="18">
        <f>'Formato 6 a)'!F14</f>
        <v>1298856.67</v>
      </c>
      <c r="U7" s="18">
        <f>'Formato 6 a)'!G14</f>
        <v>773323.6100000001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40000</v>
      </c>
      <c r="Q8" s="18">
        <f>'Formato 6 a)'!C15</f>
        <v>0</v>
      </c>
      <c r="R8" s="18">
        <f>'Formato 6 a)'!D15</f>
        <v>40000</v>
      </c>
      <c r="S8" s="18">
        <f>'Formato 6 a)'!E15</f>
        <v>7518</v>
      </c>
      <c r="T8" s="18">
        <f>'Formato 6 a)'!F15</f>
        <v>7518</v>
      </c>
      <c r="U8" s="18">
        <f>'Formato 6 a)'!G15</f>
        <v>32482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609760.19999999995</v>
      </c>
      <c r="Q11" s="18">
        <f>'Formato 6 a)'!C18</f>
        <v>68307.7</v>
      </c>
      <c r="R11" s="18">
        <f>'Formato 6 a)'!D18</f>
        <v>678067.9</v>
      </c>
      <c r="S11" s="18">
        <f>'Formato 6 a)'!E18</f>
        <v>452337.72</v>
      </c>
      <c r="T11" s="18">
        <f>'Formato 6 a)'!F18</f>
        <v>452337.72</v>
      </c>
      <c r="U11" s="18">
        <f>'Formato 6 a)'!G18</f>
        <v>225730.18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362510.2</v>
      </c>
      <c r="Q12" s="18">
        <f>'Formato 6 a)'!C19</f>
        <v>65140.02</v>
      </c>
      <c r="R12" s="18">
        <f>'Formato 6 a)'!D19</f>
        <v>427650.22</v>
      </c>
      <c r="S12" s="18">
        <f>'Formato 6 a)'!E19</f>
        <v>284426.65999999997</v>
      </c>
      <c r="T12" s="18">
        <f>'Formato 6 a)'!F19</f>
        <v>284426.65999999997</v>
      </c>
      <c r="U12" s="18">
        <f>'Formato 6 a)'!G19</f>
        <v>143223.56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8600</v>
      </c>
      <c r="Q16" s="18">
        <f>'Formato 6 a)'!C23</f>
        <v>-3500</v>
      </c>
      <c r="R16" s="18">
        <f>'Formato 6 a)'!D23</f>
        <v>5100</v>
      </c>
      <c r="S16" s="18">
        <f>'Formato 6 a)'!E23</f>
        <v>643</v>
      </c>
      <c r="T16" s="18">
        <f>'Formato 6 a)'!F23</f>
        <v>643</v>
      </c>
      <c r="U16" s="18">
        <f>'Formato 6 a)'!G23</f>
        <v>4457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209850</v>
      </c>
      <c r="Q17" s="18">
        <f>'Formato 6 a)'!C24</f>
        <v>-6000</v>
      </c>
      <c r="R17" s="18">
        <f>'Formato 6 a)'!D24</f>
        <v>203850</v>
      </c>
      <c r="S17" s="18">
        <f>'Formato 6 a)'!E24</f>
        <v>125800.38</v>
      </c>
      <c r="T17" s="18">
        <f>'Formato 6 a)'!F24</f>
        <v>125800.38</v>
      </c>
      <c r="U17" s="18">
        <f>'Formato 6 a)'!G24</f>
        <v>78049.62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28800</v>
      </c>
      <c r="Q18" s="18">
        <f>'Formato 6 a)'!C25</f>
        <v>12667.68</v>
      </c>
      <c r="R18" s="18">
        <f>'Formato 6 a)'!D25</f>
        <v>41467.68</v>
      </c>
      <c r="S18" s="18">
        <f>'Formato 6 a)'!E25</f>
        <v>41467.68</v>
      </c>
      <c r="T18" s="18">
        <f>'Formato 6 a)'!F25</f>
        <v>41467.68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1601895.1099999999</v>
      </c>
      <c r="Q21" s="18">
        <f>'Formato 6 a)'!C28</f>
        <v>1076333.7799999998</v>
      </c>
      <c r="R21" s="18">
        <f>'Formato 6 a)'!D28</f>
        <v>2678228.89</v>
      </c>
      <c r="S21" s="18">
        <f>'Formato 6 a)'!E28</f>
        <v>1102921.46</v>
      </c>
      <c r="T21" s="18">
        <f>'Formato 6 a)'!F28</f>
        <v>1102921.46</v>
      </c>
      <c r="U21" s="18">
        <f>'Formato 6 a)'!G28</f>
        <v>1575307.4299999997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397500</v>
      </c>
      <c r="Q22" s="18">
        <f>'Formato 6 a)'!C29</f>
        <v>-4554.54</v>
      </c>
      <c r="R22" s="18">
        <f>'Formato 6 a)'!D29</f>
        <v>392945.46</v>
      </c>
      <c r="S22" s="18">
        <f>'Formato 6 a)'!E29</f>
        <v>185499.46</v>
      </c>
      <c r="T22" s="18">
        <f>'Formato 6 a)'!F29</f>
        <v>185499.46</v>
      </c>
      <c r="U22" s="18">
        <f>'Formato 6 a)'!G29</f>
        <v>207446.00000000003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540500</v>
      </c>
      <c r="Q24" s="18">
        <f>'Formato 6 a)'!C31</f>
        <v>834000</v>
      </c>
      <c r="R24" s="18">
        <f>'Formato 6 a)'!D31</f>
        <v>1374500</v>
      </c>
      <c r="S24" s="18">
        <f>'Formato 6 a)'!E31</f>
        <v>438480</v>
      </c>
      <c r="T24" s="18">
        <f>'Formato 6 a)'!F31</f>
        <v>438480</v>
      </c>
      <c r="U24" s="18">
        <f>'Formato 6 a)'!G31</f>
        <v>936020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39250</v>
      </c>
      <c r="Q25" s="18">
        <f>'Formato 6 a)'!C32</f>
        <v>-2797.15</v>
      </c>
      <c r="R25" s="18">
        <f>'Formato 6 a)'!D32</f>
        <v>36452.85</v>
      </c>
      <c r="S25" s="18">
        <f>'Formato 6 a)'!E32</f>
        <v>29925.27</v>
      </c>
      <c r="T25" s="18">
        <f>'Formato 6 a)'!F32</f>
        <v>29925.27</v>
      </c>
      <c r="U25" s="18">
        <f>'Formato 6 a)'!G32</f>
        <v>6527.5799999999981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239350</v>
      </c>
      <c r="Q26" s="18">
        <f>'Formato 6 a)'!C33</f>
        <v>157035.47</v>
      </c>
      <c r="R26" s="18">
        <f>'Formato 6 a)'!D33</f>
        <v>396385.47</v>
      </c>
      <c r="S26" s="18">
        <f>'Formato 6 a)'!E33</f>
        <v>163641.04</v>
      </c>
      <c r="T26" s="18">
        <f>'Formato 6 a)'!F33</f>
        <v>163641.04</v>
      </c>
      <c r="U26" s="18">
        <f>'Formato 6 a)'!G33</f>
        <v>232744.42999999996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59900</v>
      </c>
      <c r="Q28" s="18">
        <f>'Formato 6 a)'!C35</f>
        <v>4100</v>
      </c>
      <c r="R28" s="18">
        <f>'Formato 6 a)'!D35</f>
        <v>64000</v>
      </c>
      <c r="S28" s="18">
        <f>'Formato 6 a)'!E35</f>
        <v>31092.82</v>
      </c>
      <c r="T28" s="18">
        <f>'Formato 6 a)'!F35</f>
        <v>31092.82</v>
      </c>
      <c r="U28" s="18">
        <f>'Formato 6 a)'!G35</f>
        <v>32907.18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66000</v>
      </c>
      <c r="Q29" s="18">
        <f>'Formato 6 a)'!C36</f>
        <v>3550</v>
      </c>
      <c r="R29" s="18">
        <f>'Formato 6 a)'!D36</f>
        <v>69550</v>
      </c>
      <c r="S29" s="18">
        <f>'Formato 6 a)'!E36</f>
        <v>49995.87</v>
      </c>
      <c r="T29" s="18">
        <f>'Formato 6 a)'!F36</f>
        <v>49995.87</v>
      </c>
      <c r="U29" s="18">
        <f>'Formato 6 a)'!G36</f>
        <v>19554.129999999997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259395.11</v>
      </c>
      <c r="Q30" s="18">
        <f>'Formato 6 a)'!C37</f>
        <v>85000</v>
      </c>
      <c r="R30" s="18">
        <f>'Formato 6 a)'!D37</f>
        <v>344395.11</v>
      </c>
      <c r="S30" s="18">
        <f>'Formato 6 a)'!E37</f>
        <v>204287</v>
      </c>
      <c r="T30" s="18">
        <f>'Formato 6 a)'!F37</f>
        <v>204287</v>
      </c>
      <c r="U30" s="18">
        <f>'Formato 6 a)'!G37</f>
        <v>140108.10999999999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169200</v>
      </c>
      <c r="Q41" s="18">
        <f>'Formato 6 a)'!C48</f>
        <v>888018</v>
      </c>
      <c r="R41" s="18">
        <f>'Formato 6 a)'!D48</f>
        <v>1057218</v>
      </c>
      <c r="S41" s="18">
        <f>'Formato 6 a)'!E48</f>
        <v>384834.41</v>
      </c>
      <c r="T41" s="18">
        <f>'Formato 6 a)'!F48</f>
        <v>384834.41</v>
      </c>
      <c r="U41" s="18">
        <f>'Formato 6 a)'!G48</f>
        <v>672383.59000000008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169200</v>
      </c>
      <c r="Q42" s="18">
        <f>'Formato 6 a)'!C49</f>
        <v>338018</v>
      </c>
      <c r="R42" s="18">
        <f>'Formato 6 a)'!D49</f>
        <v>507218</v>
      </c>
      <c r="S42" s="18">
        <f>'Formato 6 a)'!E49</f>
        <v>384834.41</v>
      </c>
      <c r="T42" s="18">
        <f>'Formato 6 a)'!F49</f>
        <v>384834.41</v>
      </c>
      <c r="U42" s="18">
        <f>'Formato 6 a)'!G49</f>
        <v>122383.59000000003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550000</v>
      </c>
      <c r="R45" s="18">
        <f>'Formato 6 a)'!D52</f>
        <v>550000</v>
      </c>
      <c r="S45" s="18">
        <f>'Formato 6 a)'!E52</f>
        <v>0</v>
      </c>
      <c r="T45" s="18">
        <f>'Formato 6 a)'!F52</f>
        <v>0</v>
      </c>
      <c r="U45" s="18">
        <f>'Formato 6 a)'!G52</f>
        <v>550000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15479132</v>
      </c>
      <c r="Q150">
        <f>'Formato 6 a)'!C159</f>
        <v>2308830.0199999996</v>
      </c>
      <c r="R150">
        <f>'Formato 6 a)'!D159</f>
        <v>17787962.020000003</v>
      </c>
      <c r="S150">
        <f>'Formato 6 a)'!E159</f>
        <v>11313571.640000001</v>
      </c>
      <c r="T150">
        <f>'Formato 6 a)'!F159</f>
        <v>11313571.640000001</v>
      </c>
      <c r="U150">
        <f>'Formato 6 a)'!G159</f>
        <v>6474390.3799999999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3289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276</v>
      </c>
      <c r="B3" s="157"/>
      <c r="C3" s="157"/>
      <c r="D3" s="157"/>
      <c r="E3" s="157"/>
      <c r="F3" s="157"/>
      <c r="G3" s="158"/>
    </row>
    <row r="4" spans="1:7" x14ac:dyDescent="0.25">
      <c r="A4" s="156" t="s">
        <v>430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278</v>
      </c>
      <c r="C7" s="170"/>
      <c r="D7" s="170"/>
      <c r="E7" s="170"/>
      <c r="F7" s="170"/>
      <c r="G7" s="174" t="s">
        <v>279</v>
      </c>
    </row>
    <row r="8" spans="1:7" ht="30" x14ac:dyDescent="0.25">
      <c r="A8" s="169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73"/>
    </row>
    <row r="9" spans="1:7" ht="14.25" x14ac:dyDescent="0.45">
      <c r="A9" s="52" t="s">
        <v>439</v>
      </c>
      <c r="B9" s="59">
        <f>SUM(B10:GASTO_NE_FIN_01)</f>
        <v>15479132</v>
      </c>
      <c r="C9" s="59">
        <f>SUM(C10:GASTO_NE_FIN_02)</f>
        <v>2308830.02</v>
      </c>
      <c r="D9" s="59">
        <f>SUM(D10:GASTO_NE_FIN_03)</f>
        <v>17787962.02</v>
      </c>
      <c r="E9" s="59">
        <f>SUM(E10:GASTO_NE_FIN_04)</f>
        <v>11313571.640000001</v>
      </c>
      <c r="F9" s="59">
        <f>SUM(F10:GASTO_NE_FIN_05)</f>
        <v>11313571.640000001</v>
      </c>
      <c r="G9" s="59">
        <f>SUM(G10:GASTO_NE_FIN_06)</f>
        <v>6474390.3800000008</v>
      </c>
    </row>
    <row r="10" spans="1:7" s="24" customFormat="1" x14ac:dyDescent="0.25">
      <c r="A10" s="144" t="s">
        <v>431</v>
      </c>
      <c r="B10" s="60">
        <v>2725900.13</v>
      </c>
      <c r="C10" s="60">
        <v>1648834.16</v>
      </c>
      <c r="D10" s="60">
        <v>4374734.29</v>
      </c>
      <c r="E10" s="60">
        <v>2004928.22</v>
      </c>
      <c r="F10" s="60">
        <v>2004928.22</v>
      </c>
      <c r="G10" s="77">
        <f>D10-E10</f>
        <v>2369806.0700000003</v>
      </c>
    </row>
    <row r="11" spans="1:7" s="24" customFormat="1" x14ac:dyDescent="0.25">
      <c r="A11" s="144" t="s">
        <v>432</v>
      </c>
      <c r="B11" s="60">
        <v>5764021.1200000001</v>
      </c>
      <c r="C11" s="60">
        <v>544493.6</v>
      </c>
      <c r="D11" s="60">
        <v>6308514.7199999997</v>
      </c>
      <c r="E11" s="60">
        <v>4410929.8499999996</v>
      </c>
      <c r="F11" s="60">
        <v>4410929.8499999996</v>
      </c>
      <c r="G11" s="77">
        <f t="shared" ref="G11:G17" si="0">D11-E11</f>
        <v>1897584.87</v>
      </c>
    </row>
    <row r="12" spans="1:7" s="24" customFormat="1" x14ac:dyDescent="0.25">
      <c r="A12" s="144" t="s">
        <v>433</v>
      </c>
      <c r="B12" s="60">
        <v>2080795.69</v>
      </c>
      <c r="C12" s="60">
        <v>88407.94</v>
      </c>
      <c r="D12" s="60">
        <v>2169203.63</v>
      </c>
      <c r="E12" s="60">
        <v>1419873.36</v>
      </c>
      <c r="F12" s="60">
        <v>1419873.36</v>
      </c>
      <c r="G12" s="77">
        <f t="shared" si="0"/>
        <v>749330.26999999979</v>
      </c>
    </row>
    <row r="13" spans="1:7" s="24" customFormat="1" x14ac:dyDescent="0.25">
      <c r="A13" s="144" t="s">
        <v>434</v>
      </c>
      <c r="B13" s="60">
        <v>981141.1</v>
      </c>
      <c r="C13" s="60">
        <v>5240.1400000000003</v>
      </c>
      <c r="D13" s="60">
        <v>986381.24</v>
      </c>
      <c r="E13" s="60">
        <v>701447.17</v>
      </c>
      <c r="F13" s="60">
        <v>701447.17</v>
      </c>
      <c r="G13" s="77">
        <f t="shared" si="0"/>
        <v>284934.06999999995</v>
      </c>
    </row>
    <row r="14" spans="1:7" s="24" customFormat="1" x14ac:dyDescent="0.25">
      <c r="A14" s="144" t="s">
        <v>435</v>
      </c>
      <c r="B14" s="60">
        <v>3927273.96</v>
      </c>
      <c r="C14" s="60">
        <v>21854.18</v>
      </c>
      <c r="D14" s="60">
        <v>3949128.14</v>
      </c>
      <c r="E14" s="60">
        <v>2776393.04</v>
      </c>
      <c r="F14" s="60">
        <v>2776393.04</v>
      </c>
      <c r="G14" s="77">
        <f t="shared" si="0"/>
        <v>1172735.1000000001</v>
      </c>
    </row>
    <row r="15" spans="1:7" s="24" customFormat="1" x14ac:dyDescent="0.25">
      <c r="A15" s="144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440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431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432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433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ht="14.25" x14ac:dyDescent="0.4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359</v>
      </c>
      <c r="B29" s="61">
        <f>GASTO_NE_T1+GASTO_E_T1</f>
        <v>15479132</v>
      </c>
      <c r="C29" s="61">
        <f>GASTO_NE_T2+GASTO_E_T2</f>
        <v>2308830.02</v>
      </c>
      <c r="D29" s="61">
        <f>GASTO_NE_T3+GASTO_E_T3</f>
        <v>17787962.02</v>
      </c>
      <c r="E29" s="61">
        <f>GASTO_NE_T4+GASTO_E_T4</f>
        <v>11313571.640000001</v>
      </c>
      <c r="F29" s="61">
        <f>GASTO_NE_T5+GASTO_E_T5</f>
        <v>11313571.640000001</v>
      </c>
      <c r="G29" s="61">
        <f>GASTO_NE_T6+GASTO_E_T6</f>
        <v>6474390.3800000008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15479132</v>
      </c>
      <c r="Q2" s="18">
        <f>GASTO_NE_T2</f>
        <v>2308830.02</v>
      </c>
      <c r="R2" s="18">
        <f>GASTO_NE_T3</f>
        <v>17787962.02</v>
      </c>
      <c r="S2" s="18">
        <f>GASTO_NE_T4</f>
        <v>11313571.640000001</v>
      </c>
      <c r="T2" s="18">
        <f>GASTO_NE_T5</f>
        <v>11313571.640000001</v>
      </c>
      <c r="U2" s="18">
        <f>GASTO_NE_T6</f>
        <v>6474390.3800000008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15479132</v>
      </c>
      <c r="Q4" s="18">
        <f>TOTAL_E_T2</f>
        <v>2308830.02</v>
      </c>
      <c r="R4" s="18">
        <f>TOTAL_E_T3</f>
        <v>17787962.02</v>
      </c>
      <c r="S4" s="18">
        <f>TOTAL_E_T4</f>
        <v>11313571.640000001</v>
      </c>
      <c r="T4" s="18">
        <f>TOTAL_E_T5</f>
        <v>11313571.640000001</v>
      </c>
      <c r="U4" s="18">
        <f>TOTAL_E_T6</f>
        <v>6474390.3800000008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3288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395</v>
      </c>
      <c r="B3" s="157"/>
      <c r="C3" s="157"/>
      <c r="D3" s="157"/>
      <c r="E3" s="157"/>
      <c r="F3" s="157"/>
      <c r="G3" s="158"/>
    </row>
    <row r="4" spans="1:7" x14ac:dyDescent="0.25">
      <c r="A4" s="156" t="s">
        <v>396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278</v>
      </c>
      <c r="C7" s="163"/>
      <c r="D7" s="163"/>
      <c r="E7" s="163"/>
      <c r="F7" s="164"/>
      <c r="G7" s="174" t="s">
        <v>3285</v>
      </c>
    </row>
    <row r="8" spans="1:7" ht="30.75" customHeight="1" x14ac:dyDescent="0.25">
      <c r="A8" s="157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73"/>
    </row>
    <row r="9" spans="1:7" ht="14.25" x14ac:dyDescent="0.45">
      <c r="A9" s="52" t="s">
        <v>362</v>
      </c>
      <c r="B9" s="70">
        <f>SUM(B10,B19,B27,B37)</f>
        <v>15479132</v>
      </c>
      <c r="C9" s="70">
        <f t="shared" ref="C9:G9" si="0">SUM(C10,C19,C27,C37)</f>
        <v>2308830.02</v>
      </c>
      <c r="D9" s="70">
        <f t="shared" si="0"/>
        <v>17787962.02</v>
      </c>
      <c r="E9" s="70">
        <f t="shared" si="0"/>
        <v>11313571.640000001</v>
      </c>
      <c r="F9" s="70">
        <f t="shared" si="0"/>
        <v>11313571.640000001</v>
      </c>
      <c r="G9" s="70">
        <f t="shared" si="0"/>
        <v>6474390.379999999</v>
      </c>
    </row>
    <row r="10" spans="1:7" ht="14.25" x14ac:dyDescent="0.45">
      <c r="A10" s="53" t="s">
        <v>363</v>
      </c>
      <c r="B10" s="71">
        <f>SUM(B11:B18)</f>
        <v>15479132</v>
      </c>
      <c r="C10" s="71">
        <f t="shared" ref="C10:F10" si="1">SUM(C11:C18)</f>
        <v>2308830.02</v>
      </c>
      <c r="D10" s="71">
        <f t="shared" si="1"/>
        <v>17787962.02</v>
      </c>
      <c r="E10" s="71">
        <f t="shared" si="1"/>
        <v>11313571.640000001</v>
      </c>
      <c r="F10" s="71">
        <f t="shared" si="1"/>
        <v>11313571.640000001</v>
      </c>
      <c r="G10" s="71">
        <f>SUM(G11:G18)</f>
        <v>6474390.379999999</v>
      </c>
    </row>
    <row r="11" spans="1:7" x14ac:dyDescent="0.25">
      <c r="A11" s="63" t="s">
        <v>364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365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366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367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368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369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370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371</v>
      </c>
      <c r="B18" s="72">
        <v>15479132</v>
      </c>
      <c r="C18" s="72">
        <v>2308830.02</v>
      </c>
      <c r="D18" s="72">
        <v>17787962.02</v>
      </c>
      <c r="E18" s="72">
        <v>11313571.640000001</v>
      </c>
      <c r="F18" s="72">
        <v>11313571.640000001</v>
      </c>
      <c r="G18" s="72">
        <f t="shared" si="2"/>
        <v>6474390.379999999</v>
      </c>
    </row>
    <row r="19" spans="1:7" ht="14.25" x14ac:dyDescent="0.45">
      <c r="A19" s="53" t="s">
        <v>372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373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374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25">
      <c r="A22" s="63" t="s">
        <v>375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376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377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378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379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380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381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382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383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384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385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386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387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388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389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397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390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391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392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393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429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364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365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366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367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368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369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370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371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372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373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374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375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376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377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378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379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380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381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382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383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384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385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386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387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388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389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390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391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392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393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>B43+B9</f>
        <v>15479132</v>
      </c>
      <c r="C77" s="73">
        <f t="shared" ref="C77:F77" si="18">C43+C9</f>
        <v>2308830.02</v>
      </c>
      <c r="D77" s="73">
        <f t="shared" si="18"/>
        <v>17787962.02</v>
      </c>
      <c r="E77" s="73">
        <f t="shared" si="18"/>
        <v>11313571.640000001</v>
      </c>
      <c r="F77" s="73">
        <f t="shared" si="18"/>
        <v>11313571.640000001</v>
      </c>
      <c r="G77" s="73">
        <f>G43+G9</f>
        <v>6474390.379999999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15479132</v>
      </c>
      <c r="Q2" s="18">
        <f>'Formato 6 c)'!C9</f>
        <v>2308830.02</v>
      </c>
      <c r="R2" s="18">
        <f>'Formato 6 c)'!D9</f>
        <v>17787962.02</v>
      </c>
      <c r="S2" s="18">
        <f>'Formato 6 c)'!E9</f>
        <v>11313571.640000001</v>
      </c>
      <c r="T2" s="18">
        <f>'Formato 6 c)'!F9</f>
        <v>11313571.640000001</v>
      </c>
      <c r="U2" s="18">
        <f>'Formato 6 c)'!G9</f>
        <v>6474390.379999999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15479132</v>
      </c>
      <c r="Q3" s="18">
        <f>'Formato 6 c)'!C10</f>
        <v>2308830.02</v>
      </c>
      <c r="R3" s="18">
        <f>'Formato 6 c)'!D10</f>
        <v>17787962.02</v>
      </c>
      <c r="S3" s="18">
        <f>'Formato 6 c)'!E10</f>
        <v>11313571.640000001</v>
      </c>
      <c r="T3" s="18">
        <f>'Formato 6 c)'!F10</f>
        <v>11313571.640000001</v>
      </c>
      <c r="U3" s="18">
        <f>'Formato 6 c)'!G10</f>
        <v>6474390.379999999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15479132</v>
      </c>
      <c r="Q11" s="18">
        <f>'Formato 6 c)'!C18</f>
        <v>2308830.02</v>
      </c>
      <c r="R11" s="18">
        <f>'Formato 6 c)'!D18</f>
        <v>17787962.02</v>
      </c>
      <c r="S11" s="18">
        <f>'Formato 6 c)'!E18</f>
        <v>11313571.640000001</v>
      </c>
      <c r="T11" s="18">
        <f>'Formato 6 c)'!F18</f>
        <v>11313571.640000001</v>
      </c>
      <c r="U11" s="18">
        <f>'Formato 6 c)'!G18</f>
        <v>6474390.379999999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15479132</v>
      </c>
      <c r="Q68" s="18">
        <f>'Formato 6 c)'!C77</f>
        <v>2308830.02</v>
      </c>
      <c r="R68" s="18">
        <f>'Formato 6 c)'!D77</f>
        <v>17787962.02</v>
      </c>
      <c r="S68" s="18">
        <f>'Formato 6 c)'!E77</f>
        <v>11313571.640000001</v>
      </c>
      <c r="T68" s="18">
        <f>'Formato 6 c)'!F77</f>
        <v>11313571.640000001</v>
      </c>
      <c r="U68" s="18">
        <f>'Formato 6 c)'!G77</f>
        <v>6474390.379999999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INVESTIGACION, PLANEACION Y ESTADISTICA PARA EL MUNICIPIO DE CELAYA, GTO., Gobierno del Estado de Guanajuato</v>
      </c>
    </row>
    <row r="7" spans="2:3" ht="14.25" x14ac:dyDescent="0.45">
      <c r="C7" t="str">
        <f>CONCATENATE(ENTE_PUBLICO," (a)")</f>
        <v>INSTITUTO MUNICIPAL DE INVESTIGACION, PLANEACION Y ESTADISTICA PARA EL MUNICIPIO DE CELAYA, GTO.,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Celaya, Gobierno del Estado de Guanajuato</v>
      </c>
    </row>
    <row r="12" spans="2:3" x14ac:dyDescent="0.25">
      <c r="B12" t="s">
        <v>793</v>
      </c>
      <c r="C12" s="24">
        <v>2022</v>
      </c>
    </row>
    <row r="14" spans="2:3" ht="14.25" x14ac:dyDescent="0.45">
      <c r="B14" t="s">
        <v>792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3142</v>
      </c>
      <c r="E29" t="s">
        <v>3143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3144</v>
      </c>
      <c r="E32" t="s">
        <v>3145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G24" sqref="G2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276</v>
      </c>
      <c r="B3" s="160"/>
      <c r="C3" s="160"/>
      <c r="D3" s="160"/>
      <c r="E3" s="160"/>
      <c r="F3" s="160"/>
      <c r="G3" s="161"/>
    </row>
    <row r="4" spans="1:7" x14ac:dyDescent="0.25">
      <c r="A4" s="159" t="s">
        <v>398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360</v>
      </c>
      <c r="B7" s="173" t="s">
        <v>278</v>
      </c>
      <c r="C7" s="173"/>
      <c r="D7" s="173"/>
      <c r="E7" s="173"/>
      <c r="F7" s="173"/>
      <c r="G7" s="173" t="s">
        <v>279</v>
      </c>
    </row>
    <row r="8" spans="1:7" ht="29.25" customHeight="1" x14ac:dyDescent="0.25">
      <c r="A8" s="169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80"/>
    </row>
    <row r="9" spans="1:7" ht="14.25" x14ac:dyDescent="0.45">
      <c r="A9" s="52" t="s">
        <v>399</v>
      </c>
      <c r="B9" s="66">
        <f>SUM(B10,B11,B12,B15,B16,B19)</f>
        <v>13098276.690000001</v>
      </c>
      <c r="C9" s="66">
        <f t="shared" ref="C9:F9" si="0">SUM(C10,C11,C12,C15,C16,C19)</f>
        <v>276170.54000000004</v>
      </c>
      <c r="D9" s="66">
        <f t="shared" si="0"/>
        <v>13374447.23</v>
      </c>
      <c r="E9" s="66">
        <f t="shared" si="0"/>
        <v>9373478.0500000007</v>
      </c>
      <c r="F9" s="66">
        <f t="shared" si="0"/>
        <v>9373478.0500000007</v>
      </c>
      <c r="G9" s="66">
        <f>SUM(G10,G11,G12,G15,G16,G19)</f>
        <v>4000969.1799999997</v>
      </c>
    </row>
    <row r="10" spans="1:7" x14ac:dyDescent="0.25">
      <c r="A10" s="53" t="s">
        <v>400</v>
      </c>
      <c r="B10" s="67">
        <v>13098276.690000001</v>
      </c>
      <c r="C10" s="67">
        <v>276170.54000000004</v>
      </c>
      <c r="D10" s="67">
        <v>13374447.23</v>
      </c>
      <c r="E10" s="67">
        <v>9373478.0500000007</v>
      </c>
      <c r="F10" s="67">
        <v>9373478.0500000007</v>
      </c>
      <c r="G10" s="67">
        <v>4000969.1799999997</v>
      </c>
    </row>
    <row r="11" spans="1:7" x14ac:dyDescent="0.25">
      <c r="A11" s="53" t="s">
        <v>401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402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403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404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405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406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407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408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409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410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400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401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402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403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404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405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406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407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408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409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411</v>
      </c>
      <c r="B33" s="66">
        <f>B21+B9</f>
        <v>13098276.690000001</v>
      </c>
      <c r="C33" s="66">
        <f t="shared" ref="C33:G33" si="9">C21+C9</f>
        <v>276170.54000000004</v>
      </c>
      <c r="D33" s="66">
        <f t="shared" si="9"/>
        <v>13374447.23</v>
      </c>
      <c r="E33" s="66">
        <f t="shared" si="9"/>
        <v>9373478.0500000007</v>
      </c>
      <c r="F33" s="66">
        <f t="shared" si="9"/>
        <v>9373478.0500000007</v>
      </c>
      <c r="G33" s="66">
        <f t="shared" si="9"/>
        <v>4000969.1799999997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13098276.690000001</v>
      </c>
      <c r="Q2" s="18">
        <f>'Formato 6 d)'!C9</f>
        <v>276170.54000000004</v>
      </c>
      <c r="R2" s="18">
        <f>'Formato 6 d)'!D9</f>
        <v>13374447.23</v>
      </c>
      <c r="S2" s="18">
        <f>'Formato 6 d)'!E9</f>
        <v>9373478.0500000007</v>
      </c>
      <c r="T2" s="18">
        <f>'Formato 6 d)'!F9</f>
        <v>9373478.0500000007</v>
      </c>
      <c r="U2" s="18">
        <f>'Formato 6 d)'!G9</f>
        <v>4000969.1799999997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13098276.690000001</v>
      </c>
      <c r="Q3" s="18">
        <f>'Formato 6 d)'!C10</f>
        <v>276170.54000000004</v>
      </c>
      <c r="R3" s="18">
        <f>'Formato 6 d)'!D10</f>
        <v>13374447.23</v>
      </c>
      <c r="S3" s="18">
        <f>'Formato 6 d)'!E10</f>
        <v>9373478.0500000007</v>
      </c>
      <c r="T3" s="18">
        <f>'Formato 6 d)'!F10</f>
        <v>9373478.0500000007</v>
      </c>
      <c r="U3" s="18">
        <f>'Formato 6 d)'!G10</f>
        <v>4000969.1799999997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13098276.690000001</v>
      </c>
      <c r="Q24" s="18">
        <f>'Formato 6 d)'!C33</f>
        <v>276170.54000000004</v>
      </c>
      <c r="R24" s="18">
        <f>'Formato 6 d)'!D33</f>
        <v>13374447.23</v>
      </c>
      <c r="S24" s="18">
        <f>'Formato 6 d)'!E33</f>
        <v>9373478.0500000007</v>
      </c>
      <c r="T24" s="18">
        <f>'Formato 6 d)'!F33</f>
        <v>9373478.0500000007</v>
      </c>
      <c r="U24" s="18">
        <f>'Formato 6 d)'!G33</f>
        <v>4000969.1799999997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4" sqref="B1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Celaya,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413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414</v>
      </c>
      <c r="B5" s="157"/>
      <c r="C5" s="157"/>
      <c r="D5" s="157"/>
      <c r="E5" s="157"/>
      <c r="F5" s="157"/>
      <c r="G5" s="158"/>
    </row>
    <row r="6" spans="1:7" x14ac:dyDescent="0.25">
      <c r="A6" s="168" t="s">
        <v>3287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420</v>
      </c>
      <c r="B8" s="59">
        <f>SUM(B9:B20)</f>
        <v>15717588</v>
      </c>
      <c r="C8" s="59">
        <f t="shared" ref="C8:G8" si="0">SUM(C9:C20)</f>
        <v>16503468</v>
      </c>
      <c r="D8" s="59">
        <f t="shared" si="0"/>
        <v>17328641</v>
      </c>
      <c r="E8" s="59">
        <f t="shared" si="0"/>
        <v>18195073</v>
      </c>
      <c r="F8" s="59">
        <f t="shared" si="0"/>
        <v>19104826</v>
      </c>
      <c r="G8" s="59">
        <f t="shared" si="0"/>
        <v>20060068</v>
      </c>
    </row>
    <row r="9" spans="1:7" x14ac:dyDescent="0.25">
      <c r="A9" s="53" t="s">
        <v>215</v>
      </c>
      <c r="B9" s="60"/>
      <c r="C9" s="60"/>
      <c r="D9" s="60"/>
      <c r="E9" s="60"/>
      <c r="F9" s="60"/>
      <c r="G9" s="60"/>
    </row>
    <row r="10" spans="1:7" x14ac:dyDescent="0.25">
      <c r="A10" s="53" t="s">
        <v>216</v>
      </c>
      <c r="B10" s="60"/>
      <c r="C10" s="60"/>
      <c r="D10" s="60"/>
      <c r="E10" s="60"/>
      <c r="F10" s="60"/>
      <c r="G10" s="60"/>
    </row>
    <row r="11" spans="1:7" x14ac:dyDescent="0.25">
      <c r="A11" s="53" t="s">
        <v>217</v>
      </c>
      <c r="B11" s="60"/>
      <c r="C11" s="60"/>
      <c r="D11" s="60"/>
      <c r="E11" s="60"/>
      <c r="F11" s="60"/>
      <c r="G11" s="60"/>
    </row>
    <row r="12" spans="1:7" x14ac:dyDescent="0.25">
      <c r="A12" s="53" t="s">
        <v>415</v>
      </c>
      <c r="B12" s="60"/>
      <c r="C12" s="60"/>
      <c r="D12" s="60"/>
      <c r="E12" s="60"/>
      <c r="F12" s="60"/>
      <c r="G12" s="60"/>
    </row>
    <row r="13" spans="1:7" x14ac:dyDescent="0.25">
      <c r="A13" s="53" t="s">
        <v>219</v>
      </c>
      <c r="B13" s="60"/>
      <c r="C13" s="60"/>
      <c r="D13" s="60"/>
      <c r="E13" s="60"/>
      <c r="F13" s="60"/>
      <c r="G13" s="60"/>
    </row>
    <row r="14" spans="1:7" x14ac:dyDescent="0.25">
      <c r="A14" s="53" t="s">
        <v>220</v>
      </c>
      <c r="B14" s="60"/>
      <c r="C14" s="60"/>
      <c r="D14" s="60"/>
      <c r="E14" s="60"/>
      <c r="F14" s="60"/>
      <c r="G14" s="60"/>
    </row>
    <row r="15" spans="1:7" x14ac:dyDescent="0.25">
      <c r="A15" s="53" t="s">
        <v>416</v>
      </c>
      <c r="B15" s="60">
        <v>178500</v>
      </c>
      <c r="C15" s="60">
        <v>187425</v>
      </c>
      <c r="D15" s="60">
        <v>196796</v>
      </c>
      <c r="E15" s="60">
        <v>206636</v>
      </c>
      <c r="F15" s="60">
        <v>216967</v>
      </c>
      <c r="G15" s="60">
        <v>227816</v>
      </c>
    </row>
    <row r="16" spans="1:7" x14ac:dyDescent="0.25">
      <c r="A16" s="53" t="s">
        <v>417</v>
      </c>
      <c r="B16" s="60"/>
      <c r="C16" s="60"/>
      <c r="D16" s="60"/>
      <c r="E16" s="60"/>
      <c r="F16" s="60"/>
      <c r="G16" s="60"/>
    </row>
    <row r="17" spans="1:7" x14ac:dyDescent="0.25">
      <c r="A17" s="10" t="s">
        <v>418</v>
      </c>
      <c r="B17" s="60"/>
      <c r="C17" s="60"/>
      <c r="D17" s="60"/>
      <c r="E17" s="60"/>
      <c r="F17" s="60"/>
      <c r="G17" s="60"/>
    </row>
    <row r="18" spans="1:7" x14ac:dyDescent="0.25">
      <c r="A18" s="53" t="s">
        <v>239</v>
      </c>
      <c r="B18" s="60">
        <v>15539088</v>
      </c>
      <c r="C18" s="60">
        <v>16316043</v>
      </c>
      <c r="D18" s="60">
        <v>17131845</v>
      </c>
      <c r="E18" s="60">
        <v>17988437</v>
      </c>
      <c r="F18" s="60">
        <v>18887859</v>
      </c>
      <c r="G18" s="60">
        <v>19832252</v>
      </c>
    </row>
    <row r="19" spans="1:7" x14ac:dyDescent="0.25">
      <c r="A19" s="53" t="s">
        <v>240</v>
      </c>
      <c r="B19" s="60"/>
      <c r="C19" s="60"/>
      <c r="D19" s="60"/>
      <c r="E19" s="60"/>
      <c r="F19" s="60"/>
      <c r="G19" s="60"/>
    </row>
    <row r="20" spans="1:7" x14ac:dyDescent="0.25">
      <c r="A20" s="53" t="s">
        <v>419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421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422</v>
      </c>
      <c r="B23" s="60"/>
      <c r="C23" s="60"/>
      <c r="D23" s="60"/>
      <c r="E23" s="60"/>
      <c r="F23" s="60"/>
      <c r="G23" s="60"/>
    </row>
    <row r="24" spans="1:7" x14ac:dyDescent="0.25">
      <c r="A24" s="53" t="s">
        <v>423</v>
      </c>
      <c r="B24" s="60"/>
      <c r="C24" s="60"/>
      <c r="D24" s="60"/>
      <c r="E24" s="60"/>
      <c r="F24" s="60"/>
      <c r="G24" s="60"/>
    </row>
    <row r="25" spans="1:7" x14ac:dyDescent="0.25">
      <c r="A25" s="53" t="s">
        <v>424</v>
      </c>
      <c r="B25" s="60"/>
      <c r="C25" s="60"/>
      <c r="D25" s="60"/>
      <c r="E25" s="60"/>
      <c r="F25" s="60"/>
      <c r="G25" s="60"/>
    </row>
    <row r="26" spans="1:7" x14ac:dyDescent="0.25">
      <c r="A26" s="56" t="s">
        <v>264</v>
      </c>
      <c r="B26" s="60"/>
      <c r="C26" s="60"/>
      <c r="D26" s="60"/>
      <c r="E26" s="60"/>
      <c r="F26" s="60"/>
      <c r="G26" s="60"/>
    </row>
    <row r="27" spans="1:7" x14ac:dyDescent="0.25">
      <c r="A27" s="53" t="s">
        <v>265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425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268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426</v>
      </c>
      <c r="B32" s="61">
        <f>B29+B22+B8</f>
        <v>15717588</v>
      </c>
      <c r="C32" s="61">
        <f t="shared" ref="C32:F32" si="3">C29+C22+C8</f>
        <v>16503468</v>
      </c>
      <c r="D32" s="61">
        <f t="shared" si="3"/>
        <v>17328641</v>
      </c>
      <c r="E32" s="61">
        <f t="shared" si="3"/>
        <v>18195073</v>
      </c>
      <c r="F32" s="61">
        <f t="shared" si="3"/>
        <v>19104826</v>
      </c>
      <c r="G32" s="61">
        <f>G29+G22+G8</f>
        <v>20060068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272</v>
      </c>
      <c r="B36" s="60"/>
      <c r="C36" s="60"/>
      <c r="D36" s="60"/>
      <c r="E36" s="60"/>
      <c r="F36" s="60"/>
      <c r="G36" s="60"/>
    </row>
    <row r="37" spans="1:7" x14ac:dyDescent="0.25">
      <c r="A37" s="55" t="s">
        <v>428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15717588</v>
      </c>
      <c r="Q2" s="18">
        <f>'Formato 7 a)'!C8</f>
        <v>16503468</v>
      </c>
      <c r="R2" s="18">
        <f>'Formato 7 a)'!D8</f>
        <v>17328641</v>
      </c>
      <c r="S2" s="18">
        <f>'Formato 7 a)'!E8</f>
        <v>18195073</v>
      </c>
      <c r="T2" s="18">
        <f>'Formato 7 a)'!F8</f>
        <v>19104826</v>
      </c>
      <c r="U2" s="18">
        <f>'Formato 7 a)'!G8</f>
        <v>20060068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178500</v>
      </c>
      <c r="Q9" s="18">
        <f>'Formato 7 a)'!C15</f>
        <v>187425</v>
      </c>
      <c r="R9" s="18">
        <f>'Formato 7 a)'!D15</f>
        <v>196796</v>
      </c>
      <c r="S9" s="18">
        <f>'Formato 7 a)'!E15</f>
        <v>206636</v>
      </c>
      <c r="T9" s="18">
        <f>'Formato 7 a)'!F15</f>
        <v>216967</v>
      </c>
      <c r="U9" s="18">
        <f>'Formato 7 a)'!G15</f>
        <v>227816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15539088</v>
      </c>
      <c r="Q12" s="18">
        <f>'Formato 7 a)'!C18</f>
        <v>16316043</v>
      </c>
      <c r="R12" s="18">
        <f>'Formato 7 a)'!D18</f>
        <v>17131845</v>
      </c>
      <c r="S12" s="18">
        <f>'Formato 7 a)'!E18</f>
        <v>17988437</v>
      </c>
      <c r="T12" s="18">
        <f>'Formato 7 a)'!F18</f>
        <v>18887859</v>
      </c>
      <c r="U12" s="18">
        <f>'Formato 7 a)'!G18</f>
        <v>19832252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15717588</v>
      </c>
      <c r="Q23" s="18">
        <f>'Formato 7 a)'!C32</f>
        <v>16503468</v>
      </c>
      <c r="R23" s="18">
        <f>'Formato 7 a)'!D32</f>
        <v>17328641</v>
      </c>
      <c r="S23" s="18">
        <f>'Formato 7 a)'!E32</f>
        <v>18195073</v>
      </c>
      <c r="T23" s="18">
        <f>'Formato 7 a)'!F32</f>
        <v>19104826</v>
      </c>
      <c r="U23" s="18">
        <f>'Formato 7 a)'!G32</f>
        <v>20060068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3" sqref="C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450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Celaya,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451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414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3141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452</v>
      </c>
      <c r="B8" s="59">
        <f>SUM(B9:B17)</f>
        <v>15717588</v>
      </c>
      <c r="C8" s="59">
        <f t="shared" ref="C8:G8" si="0">SUM(C9:C17)</f>
        <v>16503468</v>
      </c>
      <c r="D8" s="59">
        <f t="shared" si="0"/>
        <v>17328641</v>
      </c>
      <c r="E8" s="59">
        <f t="shared" si="0"/>
        <v>18195073</v>
      </c>
      <c r="F8" s="59">
        <f t="shared" si="0"/>
        <v>19104826</v>
      </c>
      <c r="G8" s="59">
        <f t="shared" si="0"/>
        <v>20060068</v>
      </c>
    </row>
    <row r="9" spans="1:7" x14ac:dyDescent="0.25">
      <c r="A9" s="53" t="s">
        <v>453</v>
      </c>
      <c r="B9" s="60">
        <v>13588242</v>
      </c>
      <c r="C9" s="60">
        <v>14267654</v>
      </c>
      <c r="D9" s="60">
        <v>14981037</v>
      </c>
      <c r="E9" s="60">
        <v>15730089</v>
      </c>
      <c r="F9" s="60">
        <v>16516593</v>
      </c>
      <c r="G9" s="60">
        <v>17342423</v>
      </c>
    </row>
    <row r="10" spans="1:7" x14ac:dyDescent="0.25">
      <c r="A10" s="53" t="s">
        <v>454</v>
      </c>
      <c r="B10" s="60">
        <v>933030</v>
      </c>
      <c r="C10" s="60">
        <v>979682</v>
      </c>
      <c r="D10" s="60">
        <v>1028665</v>
      </c>
      <c r="E10" s="60">
        <v>1080099</v>
      </c>
      <c r="F10" s="60">
        <v>1134103</v>
      </c>
      <c r="G10" s="60">
        <v>1190808</v>
      </c>
    </row>
    <row r="11" spans="1:7" x14ac:dyDescent="0.25">
      <c r="A11" s="53" t="s">
        <v>455</v>
      </c>
      <c r="B11" s="60">
        <v>1070316</v>
      </c>
      <c r="C11" s="60">
        <v>1123832</v>
      </c>
      <c r="D11" s="60">
        <v>1180024</v>
      </c>
      <c r="E11" s="60">
        <v>1239025</v>
      </c>
      <c r="F11" s="60">
        <v>1300976</v>
      </c>
      <c r="G11" s="60">
        <v>1366025</v>
      </c>
    </row>
    <row r="12" spans="1:7" x14ac:dyDescent="0.25">
      <c r="A12" s="53" t="s">
        <v>456</v>
      </c>
      <c r="B12" s="60"/>
      <c r="C12" s="60"/>
      <c r="D12" s="60"/>
      <c r="E12" s="60"/>
      <c r="F12" s="60"/>
      <c r="G12" s="60"/>
    </row>
    <row r="13" spans="1:7" x14ac:dyDescent="0.25">
      <c r="A13" s="53" t="s">
        <v>457</v>
      </c>
      <c r="B13" s="60">
        <v>126000</v>
      </c>
      <c r="C13" s="60">
        <v>132300</v>
      </c>
      <c r="D13" s="60">
        <v>138915</v>
      </c>
      <c r="E13" s="60">
        <v>145860</v>
      </c>
      <c r="F13" s="60">
        <v>153154</v>
      </c>
      <c r="G13" s="60">
        <v>160812</v>
      </c>
    </row>
    <row r="14" spans="1:7" x14ac:dyDescent="0.25">
      <c r="A14" s="53" t="s">
        <v>458</v>
      </c>
      <c r="B14" s="60"/>
      <c r="C14" s="60"/>
      <c r="D14" s="60"/>
      <c r="E14" s="60"/>
      <c r="F14" s="60"/>
      <c r="G14" s="60"/>
    </row>
    <row r="15" spans="1:7" x14ac:dyDescent="0.25">
      <c r="A15" s="53" t="s">
        <v>459</v>
      </c>
      <c r="B15" s="60"/>
      <c r="C15" s="60"/>
      <c r="D15" s="60"/>
      <c r="E15" s="60"/>
      <c r="F15" s="60"/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3" t="s">
        <v>461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453</v>
      </c>
      <c r="B20" s="60"/>
      <c r="C20" s="60"/>
      <c r="D20" s="60"/>
      <c r="E20" s="60"/>
      <c r="F20" s="60"/>
      <c r="G20" s="60"/>
    </row>
    <row r="21" spans="1:7" x14ac:dyDescent="0.25">
      <c r="A21" s="53" t="s">
        <v>454</v>
      </c>
      <c r="B21" s="60"/>
      <c r="C21" s="60"/>
      <c r="D21" s="60"/>
      <c r="E21" s="60"/>
      <c r="F21" s="60"/>
      <c r="G21" s="60"/>
    </row>
    <row r="22" spans="1:7" x14ac:dyDescent="0.25">
      <c r="A22" s="53" t="s">
        <v>455</v>
      </c>
      <c r="B22" s="60"/>
      <c r="C22" s="60"/>
      <c r="D22" s="60"/>
      <c r="E22" s="60"/>
      <c r="F22" s="60"/>
      <c r="G22" s="60"/>
    </row>
    <row r="23" spans="1:7" x14ac:dyDescent="0.25">
      <c r="A23" s="53" t="s">
        <v>456</v>
      </c>
      <c r="B23" s="60"/>
      <c r="C23" s="60"/>
      <c r="D23" s="60"/>
      <c r="E23" s="60"/>
      <c r="F23" s="60"/>
      <c r="G23" s="60"/>
    </row>
    <row r="24" spans="1:7" x14ac:dyDescent="0.25">
      <c r="A24" s="53" t="s">
        <v>457</v>
      </c>
      <c r="B24" s="60"/>
      <c r="C24" s="60"/>
      <c r="D24" s="60"/>
      <c r="E24" s="60"/>
      <c r="F24" s="60"/>
      <c r="G24" s="60"/>
    </row>
    <row r="25" spans="1:7" x14ac:dyDescent="0.25">
      <c r="A25" s="53" t="s">
        <v>458</v>
      </c>
      <c r="B25" s="60"/>
      <c r="C25" s="60"/>
      <c r="D25" s="60"/>
      <c r="E25" s="60"/>
      <c r="F25" s="60"/>
      <c r="G25" s="60"/>
    </row>
    <row r="26" spans="1:7" x14ac:dyDescent="0.25">
      <c r="A26" s="53" t="s">
        <v>459</v>
      </c>
      <c r="B26" s="60"/>
      <c r="C26" s="60"/>
      <c r="D26" s="60"/>
      <c r="E26" s="60"/>
      <c r="F26" s="60"/>
      <c r="G26" s="60"/>
    </row>
    <row r="27" spans="1:7" x14ac:dyDescent="0.25">
      <c r="A27" s="53" t="s">
        <v>463</v>
      </c>
      <c r="B27" s="60"/>
      <c r="C27" s="60"/>
      <c r="D27" s="60"/>
      <c r="E27" s="60"/>
      <c r="F27" s="60"/>
      <c r="G27" s="60"/>
    </row>
    <row r="28" spans="1:7" x14ac:dyDescent="0.25">
      <c r="A28" s="53" t="s">
        <v>461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15717588</v>
      </c>
      <c r="C30" s="61">
        <f t="shared" ref="C30:G30" si="2">C8+C19</f>
        <v>16503468</v>
      </c>
      <c r="D30" s="61">
        <f t="shared" si="2"/>
        <v>17328641</v>
      </c>
      <c r="E30" s="61">
        <f t="shared" si="2"/>
        <v>18195073</v>
      </c>
      <c r="F30" s="61">
        <f t="shared" si="2"/>
        <v>19104826</v>
      </c>
      <c r="G30" s="61">
        <f t="shared" si="2"/>
        <v>20060068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15717588</v>
      </c>
      <c r="Q2" s="18">
        <f>'Formato 7 b)'!C8</f>
        <v>16503468</v>
      </c>
      <c r="R2" s="18">
        <f>'Formato 7 b)'!D8</f>
        <v>17328641</v>
      </c>
      <c r="S2" s="18">
        <f>'Formato 7 b)'!E8</f>
        <v>18195073</v>
      </c>
      <c r="T2" s="18">
        <f>'Formato 7 b)'!F8</f>
        <v>19104826</v>
      </c>
      <c r="U2" s="18">
        <f>'Formato 7 b)'!G8</f>
        <v>20060068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13588242</v>
      </c>
      <c r="Q3" s="18">
        <f>'Formato 7 b)'!C9</f>
        <v>14267654</v>
      </c>
      <c r="R3" s="18">
        <f>'Formato 7 b)'!D9</f>
        <v>14981037</v>
      </c>
      <c r="S3" s="18">
        <f>'Formato 7 b)'!E9</f>
        <v>15730089</v>
      </c>
      <c r="T3" s="18">
        <f>'Formato 7 b)'!F9</f>
        <v>16516593</v>
      </c>
      <c r="U3" s="18">
        <f>'Formato 7 b)'!G9</f>
        <v>17342423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933030</v>
      </c>
      <c r="Q4" s="18">
        <f>'Formato 7 b)'!C10</f>
        <v>979682</v>
      </c>
      <c r="R4" s="18">
        <f>'Formato 7 b)'!D10</f>
        <v>1028665</v>
      </c>
      <c r="S4" s="18">
        <f>'Formato 7 b)'!E10</f>
        <v>1080099</v>
      </c>
      <c r="T4" s="18">
        <f>'Formato 7 b)'!F10</f>
        <v>1134103</v>
      </c>
      <c r="U4" s="18">
        <f>'Formato 7 b)'!G10</f>
        <v>1190808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1070316</v>
      </c>
      <c r="Q5" s="18">
        <f>'Formato 7 b)'!C11</f>
        <v>1123832</v>
      </c>
      <c r="R5" s="18">
        <f>'Formato 7 b)'!D11</f>
        <v>1180024</v>
      </c>
      <c r="S5" s="18">
        <f>'Formato 7 b)'!E11</f>
        <v>1239025</v>
      </c>
      <c r="T5" s="18">
        <f>'Formato 7 b)'!F11</f>
        <v>1300976</v>
      </c>
      <c r="U5" s="18">
        <f>'Formato 7 b)'!G11</f>
        <v>1366025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126000</v>
      </c>
      <c r="Q7" s="18">
        <f>'Formato 7 b)'!C13</f>
        <v>132300</v>
      </c>
      <c r="R7" s="18">
        <f>'Formato 7 b)'!D13</f>
        <v>138915</v>
      </c>
      <c r="S7" s="18">
        <f>'Formato 7 b)'!E13</f>
        <v>145860</v>
      </c>
      <c r="T7" s="18">
        <f>'Formato 7 b)'!F13</f>
        <v>153154</v>
      </c>
      <c r="U7" s="18">
        <f>'Formato 7 b)'!G13</f>
        <v>160812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15717588</v>
      </c>
      <c r="Q22" s="18">
        <f>'Formato 7 b)'!C30</f>
        <v>16503468</v>
      </c>
      <c r="R22" s="18">
        <f>'Formato 7 b)'!D30</f>
        <v>17328641</v>
      </c>
      <c r="S22" s="18">
        <f>'Formato 7 b)'!E30</f>
        <v>18195073</v>
      </c>
      <c r="T22" s="18">
        <f>'Formato 7 b)'!F30</f>
        <v>19104826</v>
      </c>
      <c r="U22" s="18">
        <f>'Formato 7 b)'!G30</f>
        <v>20060068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465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Celaya,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466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3287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3293</v>
      </c>
    </row>
    <row r="7" spans="1:7" x14ac:dyDescent="0.25">
      <c r="A7" s="52" t="s">
        <v>467</v>
      </c>
      <c r="B7" s="59">
        <f>SUM(B8:B19)</f>
        <v>10771520.779999999</v>
      </c>
      <c r="C7" s="59">
        <f t="shared" ref="C7:G7" si="0">SUM(C8:C19)</f>
        <v>13750279.73</v>
      </c>
      <c r="D7" s="59">
        <f t="shared" si="0"/>
        <v>14034015.6</v>
      </c>
      <c r="E7" s="59">
        <f t="shared" si="0"/>
        <v>13450704.119999999</v>
      </c>
      <c r="F7" s="59">
        <f t="shared" si="0"/>
        <v>14718720.91</v>
      </c>
      <c r="G7" s="59">
        <f t="shared" si="0"/>
        <v>12978150.26</v>
      </c>
    </row>
    <row r="8" spans="1:7" x14ac:dyDescent="0.25">
      <c r="A8" s="53" t="s">
        <v>468</v>
      </c>
      <c r="B8" s="60"/>
      <c r="C8" s="60"/>
      <c r="D8" s="60"/>
      <c r="E8" s="60"/>
      <c r="F8" s="60"/>
      <c r="G8" s="60"/>
    </row>
    <row r="9" spans="1:7" x14ac:dyDescent="0.25">
      <c r="A9" s="53" t="s">
        <v>469</v>
      </c>
      <c r="B9" s="60"/>
      <c r="C9" s="60"/>
      <c r="D9" s="60"/>
      <c r="E9" s="60"/>
      <c r="F9" s="60"/>
      <c r="G9" s="60"/>
    </row>
    <row r="10" spans="1:7" x14ac:dyDescent="0.25">
      <c r="A10" s="53" t="s">
        <v>470</v>
      </c>
      <c r="B10" s="60"/>
      <c r="C10" s="60"/>
      <c r="D10" s="60"/>
      <c r="E10" s="60"/>
      <c r="F10" s="60"/>
      <c r="G10" s="60"/>
    </row>
    <row r="11" spans="1:7" x14ac:dyDescent="0.25">
      <c r="A11" s="53" t="s">
        <v>471</v>
      </c>
      <c r="B11" s="60"/>
      <c r="C11" s="60"/>
      <c r="D11" s="60"/>
      <c r="E11" s="60"/>
      <c r="F11" s="60"/>
      <c r="G11" s="60"/>
    </row>
    <row r="12" spans="1:7" x14ac:dyDescent="0.25">
      <c r="A12" s="53" t="s">
        <v>472</v>
      </c>
      <c r="B12" s="60"/>
      <c r="C12" s="60"/>
      <c r="D12" s="60"/>
      <c r="E12" s="60"/>
      <c r="F12" s="60"/>
      <c r="G12" s="60"/>
    </row>
    <row r="13" spans="1:7" x14ac:dyDescent="0.25">
      <c r="A13" s="56" t="s">
        <v>473</v>
      </c>
      <c r="B13" s="60"/>
      <c r="C13" s="60"/>
      <c r="D13" s="60"/>
      <c r="E13" s="60"/>
      <c r="F13" s="60"/>
      <c r="G13" s="60"/>
    </row>
    <row r="14" spans="1:7" x14ac:dyDescent="0.25">
      <c r="A14" s="53" t="s">
        <v>474</v>
      </c>
      <c r="B14" s="60"/>
      <c r="C14" s="60"/>
      <c r="D14" s="60"/>
      <c r="E14" s="60"/>
      <c r="F14" s="60">
        <v>89469.66</v>
      </c>
      <c r="G14" s="60">
        <v>90474.35</v>
      </c>
    </row>
    <row r="15" spans="1:7" x14ac:dyDescent="0.25">
      <c r="A15" s="53" t="s">
        <v>475</v>
      </c>
      <c r="B15" s="60"/>
      <c r="C15" s="60"/>
      <c r="D15" s="60"/>
      <c r="E15" s="60"/>
      <c r="F15" s="60"/>
      <c r="G15" s="60"/>
    </row>
    <row r="16" spans="1:7" x14ac:dyDescent="0.25">
      <c r="A16" s="53" t="s">
        <v>476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3297</v>
      </c>
      <c r="B17" s="60">
        <v>10771520.779999999</v>
      </c>
      <c r="C17" s="60">
        <v>13750279.73</v>
      </c>
      <c r="D17" s="60">
        <v>14034015.6</v>
      </c>
      <c r="E17" s="60">
        <v>13450704.119999999</v>
      </c>
      <c r="F17" s="60">
        <v>14629251.25</v>
      </c>
      <c r="G17" s="60">
        <v>12882235.890000001</v>
      </c>
    </row>
    <row r="18" spans="1:7" x14ac:dyDescent="0.25">
      <c r="A18" s="53" t="s">
        <v>477</v>
      </c>
      <c r="B18" s="60"/>
      <c r="C18" s="60"/>
      <c r="D18" s="60"/>
      <c r="E18" s="60"/>
      <c r="F18" s="60"/>
      <c r="G18" s="60"/>
    </row>
    <row r="19" spans="1:7" x14ac:dyDescent="0.25">
      <c r="A19" s="53" t="s">
        <v>478</v>
      </c>
      <c r="B19" s="60"/>
      <c r="C19" s="60"/>
      <c r="D19" s="60"/>
      <c r="E19" s="60"/>
      <c r="F19" s="60"/>
      <c r="G19" s="60">
        <v>5440.02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479</v>
      </c>
      <c r="B22" s="60"/>
      <c r="C22" s="60"/>
      <c r="D22" s="60"/>
      <c r="E22" s="60"/>
      <c r="F22" s="60"/>
      <c r="G22" s="60"/>
    </row>
    <row r="23" spans="1:7" x14ac:dyDescent="0.25">
      <c r="A23" s="53" t="s">
        <v>480</v>
      </c>
      <c r="B23" s="60"/>
      <c r="C23" s="60"/>
      <c r="D23" s="60"/>
      <c r="E23" s="60"/>
      <c r="F23" s="60"/>
      <c r="G23" s="60"/>
    </row>
    <row r="24" spans="1:7" x14ac:dyDescent="0.25">
      <c r="A24" s="53" t="s">
        <v>481</v>
      </c>
      <c r="B24" s="60"/>
      <c r="C24" s="60"/>
      <c r="D24" s="60"/>
      <c r="E24" s="60"/>
      <c r="F24" s="60"/>
      <c r="G24" s="60"/>
    </row>
    <row r="25" spans="1:7" x14ac:dyDescent="0.25">
      <c r="A25" s="53" t="s">
        <v>482</v>
      </c>
      <c r="B25" s="60"/>
      <c r="C25" s="60"/>
      <c r="D25" s="60"/>
      <c r="E25" s="60"/>
      <c r="F25" s="60"/>
      <c r="G25" s="60"/>
    </row>
    <row r="26" spans="1:7" x14ac:dyDescent="0.25">
      <c r="A26" s="53" t="s">
        <v>483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268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10771520.779999999</v>
      </c>
      <c r="C31" s="61">
        <f t="shared" ref="C31:G31" si="3">C7+C21+C28</f>
        <v>13750279.73</v>
      </c>
      <c r="D31" s="61">
        <f t="shared" si="3"/>
        <v>14034015.6</v>
      </c>
      <c r="E31" s="61">
        <f t="shared" si="3"/>
        <v>13450704.119999999</v>
      </c>
      <c r="F31" s="61">
        <f t="shared" si="3"/>
        <v>14718720.91</v>
      </c>
      <c r="G31" s="61">
        <f t="shared" si="3"/>
        <v>12978150.26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487</v>
      </c>
      <c r="B35" s="60"/>
      <c r="C35" s="60"/>
      <c r="D35" s="60"/>
      <c r="E35" s="60"/>
      <c r="F35" s="60"/>
      <c r="G35" s="60"/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3291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3292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10771520.779999999</v>
      </c>
      <c r="Q2" s="18">
        <f>'Formato 7 c)'!C7</f>
        <v>13750279.73</v>
      </c>
      <c r="R2" s="18">
        <f>'Formato 7 c)'!D7</f>
        <v>14034015.6</v>
      </c>
      <c r="S2" s="18">
        <f>'Formato 7 c)'!E7</f>
        <v>13450704.119999999</v>
      </c>
      <c r="T2" s="18">
        <f>'Formato 7 c)'!F7</f>
        <v>14718720.91</v>
      </c>
      <c r="U2" s="18">
        <f>'Formato 7 c)'!G7</f>
        <v>12978150.26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89469.66</v>
      </c>
      <c r="U9" s="18">
        <f>'Formato 7 c)'!G14</f>
        <v>90474.35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10771520.779999999</v>
      </c>
      <c r="Q12" s="18">
        <f>'Formato 7 c)'!C17</f>
        <v>13750279.73</v>
      </c>
      <c r="R12" s="18">
        <f>'Formato 7 c)'!D17</f>
        <v>14034015.6</v>
      </c>
      <c r="S12" s="18">
        <f>'Formato 7 c)'!E17</f>
        <v>13450704.119999999</v>
      </c>
      <c r="T12" s="18">
        <f>'Formato 7 c)'!F17</f>
        <v>14629251.25</v>
      </c>
      <c r="U12" s="18">
        <f>'Formato 7 c)'!G17</f>
        <v>12882235.890000001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5440.02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10771520.779999999</v>
      </c>
      <c r="Q23" s="18">
        <f>'Formato 7 c)'!C31</f>
        <v>13750279.73</v>
      </c>
      <c r="R23" s="18">
        <f>'Formato 7 c)'!D31</f>
        <v>14034015.6</v>
      </c>
      <c r="S23" s="18">
        <f>'Formato 7 c)'!E31</f>
        <v>13450704.119999999</v>
      </c>
      <c r="T23" s="18">
        <f>'Formato 7 c)'!F31</f>
        <v>14718720.91</v>
      </c>
      <c r="U23" s="18">
        <f>'Formato 7 c)'!G31</f>
        <v>12978150.26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Celaya,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490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3141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3294</v>
      </c>
    </row>
    <row r="7" spans="1:7" ht="14.25" x14ac:dyDescent="0.45">
      <c r="A7" s="52" t="s">
        <v>491</v>
      </c>
      <c r="B7" s="59">
        <f>SUM(B8:B16)</f>
        <v>10771520.77</v>
      </c>
      <c r="C7" s="59">
        <f t="shared" ref="C7:G7" si="0">SUM(C8:C16)</f>
        <v>13750279.73</v>
      </c>
      <c r="D7" s="59">
        <f t="shared" si="0"/>
        <v>14033933.6</v>
      </c>
      <c r="E7" s="59">
        <f t="shared" si="0"/>
        <v>13445167.149999999</v>
      </c>
      <c r="F7" s="59">
        <f t="shared" si="0"/>
        <v>14713280.890000001</v>
      </c>
      <c r="G7" s="59">
        <f t="shared" si="0"/>
        <v>11313571.640000001</v>
      </c>
    </row>
    <row r="8" spans="1:7" x14ac:dyDescent="0.25">
      <c r="A8" s="53" t="s">
        <v>453</v>
      </c>
      <c r="B8" s="60">
        <v>9565566.9900000002</v>
      </c>
      <c r="C8" s="60">
        <v>10249323.43</v>
      </c>
      <c r="D8" s="60">
        <v>10680284.889999999</v>
      </c>
      <c r="E8" s="60">
        <v>11902949.459999999</v>
      </c>
      <c r="F8" s="60">
        <v>13243638.26</v>
      </c>
      <c r="G8" s="60">
        <v>9373478.0500000007</v>
      </c>
    </row>
    <row r="9" spans="1:7" x14ac:dyDescent="0.25">
      <c r="A9" s="53" t="s">
        <v>454</v>
      </c>
      <c r="B9" s="60">
        <v>433066.35</v>
      </c>
      <c r="C9" s="60">
        <v>377977.24</v>
      </c>
      <c r="D9" s="60">
        <v>466785.4</v>
      </c>
      <c r="E9" s="60">
        <v>435049</v>
      </c>
      <c r="F9" s="60">
        <v>524886.94999999995</v>
      </c>
      <c r="G9" s="60">
        <v>452337.72</v>
      </c>
    </row>
    <row r="10" spans="1:7" x14ac:dyDescent="0.25">
      <c r="A10" s="53" t="s">
        <v>455</v>
      </c>
      <c r="B10" s="60">
        <v>647038.43000000005</v>
      </c>
      <c r="C10" s="60">
        <v>2521785.54</v>
      </c>
      <c r="D10" s="60">
        <v>2796959.59</v>
      </c>
      <c r="E10" s="60">
        <v>939949.69</v>
      </c>
      <c r="F10" s="60">
        <v>824981.72</v>
      </c>
      <c r="G10" s="60">
        <v>1102921.46</v>
      </c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>
        <v>125849</v>
      </c>
      <c r="C12" s="60">
        <v>601193.52</v>
      </c>
      <c r="D12" s="60">
        <v>89903.72</v>
      </c>
      <c r="E12" s="60">
        <v>167219</v>
      </c>
      <c r="F12" s="60">
        <v>119773.96</v>
      </c>
      <c r="G12" s="60">
        <v>384834.41</v>
      </c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453</v>
      </c>
      <c r="B19" s="60"/>
      <c r="C19" s="60"/>
      <c r="D19" s="60"/>
      <c r="E19" s="60"/>
      <c r="F19" s="60"/>
      <c r="G19" s="60"/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463</v>
      </c>
      <c r="B26" s="60"/>
      <c r="C26" s="60"/>
      <c r="D26" s="60"/>
      <c r="E26" s="60"/>
      <c r="F26" s="60"/>
      <c r="G26" s="60"/>
    </row>
    <row r="27" spans="1:7" x14ac:dyDescent="0.25">
      <c r="A27" s="53" t="s">
        <v>461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10771520.77</v>
      </c>
      <c r="C29" s="60">
        <f t="shared" ref="C29:G29" si="2">C7+C18</f>
        <v>13750279.73</v>
      </c>
      <c r="D29" s="60">
        <f t="shared" si="2"/>
        <v>14033933.6</v>
      </c>
      <c r="E29" s="60">
        <f t="shared" si="2"/>
        <v>13445167.149999999</v>
      </c>
      <c r="F29" s="60">
        <f t="shared" si="2"/>
        <v>14713280.890000001</v>
      </c>
      <c r="G29" s="60">
        <f t="shared" si="2"/>
        <v>11313571.640000001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3291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3292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10771520.77</v>
      </c>
      <c r="Q2" s="18">
        <f>'Formato 7 d)'!C7</f>
        <v>13750279.73</v>
      </c>
      <c r="R2" s="18">
        <f>'Formato 7 d)'!D7</f>
        <v>14033933.6</v>
      </c>
      <c r="S2" s="18">
        <f>'Formato 7 d)'!E7</f>
        <v>13445167.149999999</v>
      </c>
      <c r="T2" s="18">
        <f>'Formato 7 d)'!F7</f>
        <v>14713280.890000001</v>
      </c>
      <c r="U2" s="18">
        <f>'Formato 7 d)'!G7</f>
        <v>11313571.640000001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9565566.9900000002</v>
      </c>
      <c r="Q3" s="18">
        <f>'Formato 7 d)'!C8</f>
        <v>10249323.43</v>
      </c>
      <c r="R3" s="18">
        <f>'Formato 7 d)'!D8</f>
        <v>10680284.889999999</v>
      </c>
      <c r="S3" s="18">
        <f>'Formato 7 d)'!E8</f>
        <v>11902949.459999999</v>
      </c>
      <c r="T3" s="18">
        <f>'Formato 7 d)'!F8</f>
        <v>13243638.26</v>
      </c>
      <c r="U3" s="18">
        <f>'Formato 7 d)'!G8</f>
        <v>9373478.0500000007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433066.35</v>
      </c>
      <c r="Q4" s="18">
        <f>'Formato 7 d)'!C9</f>
        <v>377977.24</v>
      </c>
      <c r="R4" s="18">
        <f>'Formato 7 d)'!D9</f>
        <v>466785.4</v>
      </c>
      <c r="S4" s="18">
        <f>'Formato 7 d)'!E9</f>
        <v>435049</v>
      </c>
      <c r="T4" s="18">
        <f>'Formato 7 d)'!F9</f>
        <v>524886.94999999995</v>
      </c>
      <c r="U4" s="18">
        <f>'Formato 7 d)'!G9</f>
        <v>452337.72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647038.43000000005</v>
      </c>
      <c r="Q5" s="18">
        <f>'Formato 7 d)'!C10</f>
        <v>2521785.54</v>
      </c>
      <c r="R5" s="18">
        <f>'Formato 7 d)'!D10</f>
        <v>2796959.59</v>
      </c>
      <c r="S5" s="18">
        <f>'Formato 7 d)'!E10</f>
        <v>939949.69</v>
      </c>
      <c r="T5" s="18">
        <f>'Formato 7 d)'!F10</f>
        <v>824981.72</v>
      </c>
      <c r="U5" s="18">
        <f>'Formato 7 d)'!G10</f>
        <v>1102921.46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125849</v>
      </c>
      <c r="Q7" s="18">
        <f>'Formato 7 d)'!C12</f>
        <v>601193.52</v>
      </c>
      <c r="R7" s="18">
        <f>'Formato 7 d)'!D12</f>
        <v>89903.72</v>
      </c>
      <c r="S7" s="18">
        <f>'Formato 7 d)'!E12</f>
        <v>167219</v>
      </c>
      <c r="T7" s="18">
        <f>'Formato 7 d)'!F12</f>
        <v>119773.96</v>
      </c>
      <c r="U7" s="18">
        <f>'Formato 7 d)'!G12</f>
        <v>384834.41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10771520.77</v>
      </c>
      <c r="Q22" s="18">
        <f>'Formato 7 d)'!C29</f>
        <v>13750279.73</v>
      </c>
      <c r="R22" s="18">
        <f>'Formato 7 d)'!D29</f>
        <v>14033933.6</v>
      </c>
      <c r="S22" s="18">
        <f>'Formato 7 d)'!E29</f>
        <v>13445167.149999999</v>
      </c>
      <c r="T22" s="18">
        <f>'Formato 7 d)'!F29</f>
        <v>14713280.890000001</v>
      </c>
      <c r="U22" s="18">
        <f>'Formato 7 d)'!G29</f>
        <v>11313571.640000001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494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INVESTIGACION, PLANEACION Y ESTADISTICA PARA EL MUNICIPIO DE CELAYA,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495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/>
      <c r="C6" s="60"/>
      <c r="D6" s="60"/>
      <c r="E6" s="60"/>
      <c r="F6" s="60"/>
    </row>
    <row r="7" spans="1:7" x14ac:dyDescent="0.25">
      <c r="A7" s="137" t="s">
        <v>503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/>
      <c r="C11" s="60"/>
      <c r="D11" s="60"/>
      <c r="E11" s="60"/>
      <c r="F11" s="60"/>
    </row>
    <row r="12" spans="1:7" x14ac:dyDescent="0.25">
      <c r="A12" s="139" t="s">
        <v>507</v>
      </c>
      <c r="B12" s="60"/>
      <c r="C12" s="60"/>
      <c r="D12" s="60"/>
      <c r="E12" s="60"/>
      <c r="F12" s="60"/>
    </row>
    <row r="13" spans="1:7" ht="14.25" x14ac:dyDescent="0.45">
      <c r="A13" s="139" t="s">
        <v>508</v>
      </c>
      <c r="B13" s="60"/>
      <c r="C13" s="60"/>
      <c r="D13" s="60"/>
      <c r="E13" s="60"/>
      <c r="F13" s="60"/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/>
      <c r="C15" s="60"/>
      <c r="D15" s="60"/>
      <c r="E15" s="60"/>
      <c r="F15" s="60"/>
    </row>
    <row r="16" spans="1:7" x14ac:dyDescent="0.25">
      <c r="A16" s="139" t="s">
        <v>507</v>
      </c>
      <c r="B16" s="60"/>
      <c r="C16" s="60"/>
      <c r="D16" s="60"/>
      <c r="E16" s="60"/>
      <c r="F16" s="60"/>
    </row>
    <row r="17" spans="1:6" ht="14.25" x14ac:dyDescent="0.45">
      <c r="A17" s="139" t="s">
        <v>508</v>
      </c>
      <c r="B17" s="60"/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/>
      <c r="C19" s="60"/>
      <c r="D19" s="60"/>
      <c r="E19" s="60"/>
      <c r="F19" s="60"/>
    </row>
    <row r="20" spans="1:6" x14ac:dyDescent="0.25">
      <c r="A20" s="137" t="s">
        <v>512</v>
      </c>
      <c r="B20" s="146"/>
      <c r="C20" s="146"/>
      <c r="D20" s="146"/>
      <c r="E20" s="146"/>
      <c r="F20" s="146"/>
    </row>
    <row r="21" spans="1:6" x14ac:dyDescent="0.25">
      <c r="A21" s="137" t="s">
        <v>513</v>
      </c>
      <c r="B21" s="146"/>
      <c r="C21" s="146"/>
      <c r="D21" s="146"/>
      <c r="E21" s="146"/>
      <c r="F21" s="146"/>
    </row>
    <row r="22" spans="1:6" ht="14.25" x14ac:dyDescent="0.45">
      <c r="A22" s="64" t="s">
        <v>514</v>
      </c>
      <c r="B22" s="146"/>
      <c r="C22" s="146"/>
      <c r="D22" s="146"/>
      <c r="E22" s="146"/>
      <c r="F22" s="146"/>
    </row>
    <row r="23" spans="1:6" ht="14.25" x14ac:dyDescent="0.45">
      <c r="A23" s="64" t="s">
        <v>515</v>
      </c>
      <c r="B23" s="146"/>
      <c r="C23" s="146"/>
      <c r="D23" s="146"/>
      <c r="E23" s="146"/>
      <c r="F23" s="146"/>
    </row>
    <row r="24" spans="1:6" x14ac:dyDescent="0.25">
      <c r="A24" s="64" t="s">
        <v>516</v>
      </c>
      <c r="B24" s="147"/>
      <c r="C24" s="60"/>
      <c r="D24" s="60"/>
      <c r="E24" s="60"/>
      <c r="F24" s="60"/>
    </row>
    <row r="25" spans="1:6" ht="14.25" x14ac:dyDescent="0.45">
      <c r="A25" s="137" t="s">
        <v>517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518</v>
      </c>
      <c r="B27" s="54"/>
      <c r="C27" s="54"/>
      <c r="D27" s="54"/>
      <c r="E27" s="54"/>
      <c r="F27" s="54"/>
    </row>
    <row r="28" spans="1:6" ht="14.25" x14ac:dyDescent="0.45">
      <c r="A28" s="137" t="s">
        <v>519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x14ac:dyDescent="0.25">
      <c r="A31" s="137" t="s">
        <v>505</v>
      </c>
      <c r="B31" s="60"/>
      <c r="C31" s="60"/>
      <c r="D31" s="60"/>
      <c r="E31" s="60"/>
      <c r="F31" s="60"/>
    </row>
    <row r="32" spans="1:6" x14ac:dyDescent="0.25">
      <c r="A32" s="137" t="s">
        <v>509</v>
      </c>
      <c r="B32" s="60"/>
      <c r="C32" s="60"/>
      <c r="D32" s="60"/>
      <c r="E32" s="60"/>
      <c r="F32" s="60"/>
    </row>
    <row r="33" spans="1:6" x14ac:dyDescent="0.25">
      <c r="A33" s="137" t="s">
        <v>521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/>
      <c r="C36" s="60"/>
      <c r="D36" s="60"/>
      <c r="E36" s="60"/>
      <c r="F36" s="60"/>
    </row>
    <row r="37" spans="1:6" x14ac:dyDescent="0.25">
      <c r="A37" s="137" t="s">
        <v>524</v>
      </c>
      <c r="B37" s="60"/>
      <c r="C37" s="60"/>
      <c r="D37" s="60"/>
      <c r="E37" s="60"/>
      <c r="F37" s="60"/>
    </row>
    <row r="38" spans="1:6" x14ac:dyDescent="0.25">
      <c r="A38" s="137" t="s">
        <v>525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526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527</v>
      </c>
      <c r="B42" s="54"/>
      <c r="C42" s="54"/>
      <c r="D42" s="54"/>
      <c r="E42" s="54"/>
      <c r="F42" s="54"/>
    </row>
    <row r="43" spans="1:6" x14ac:dyDescent="0.25">
      <c r="A43" s="137" t="s">
        <v>528</v>
      </c>
      <c r="B43" s="60"/>
      <c r="C43" s="60"/>
      <c r="D43" s="60"/>
      <c r="E43" s="60"/>
      <c r="F43" s="60"/>
    </row>
    <row r="44" spans="1:6" x14ac:dyDescent="0.25">
      <c r="A44" s="137" t="s">
        <v>529</v>
      </c>
      <c r="B44" s="60"/>
      <c r="C44" s="60"/>
      <c r="D44" s="60"/>
      <c r="E44" s="60"/>
      <c r="F44" s="60"/>
    </row>
    <row r="45" spans="1:6" x14ac:dyDescent="0.25">
      <c r="A45" s="137" t="s">
        <v>530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/>
      <c r="C48" s="146"/>
      <c r="D48" s="146"/>
      <c r="E48" s="146"/>
      <c r="F48" s="146"/>
    </row>
    <row r="49" spans="1:6" x14ac:dyDescent="0.25">
      <c r="A49" s="64" t="s">
        <v>530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/>
      <c r="C52" s="60"/>
      <c r="D52" s="60"/>
      <c r="E52" s="60"/>
      <c r="F52" s="60"/>
    </row>
    <row r="53" spans="1:6" x14ac:dyDescent="0.25">
      <c r="A53" s="137" t="s">
        <v>530</v>
      </c>
      <c r="B53" s="60"/>
      <c r="C53" s="60"/>
      <c r="D53" s="60"/>
      <c r="E53" s="60"/>
      <c r="F53" s="60"/>
    </row>
    <row r="54" spans="1:6" x14ac:dyDescent="0.25">
      <c r="A54" s="137" t="s">
        <v>533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/>
      <c r="C57" s="60"/>
      <c r="D57" s="60"/>
      <c r="E57" s="60"/>
      <c r="F57" s="60"/>
    </row>
    <row r="58" spans="1:6" x14ac:dyDescent="0.25">
      <c r="A58" s="137" t="s">
        <v>530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/>
      <c r="C61" s="60"/>
      <c r="D61" s="60"/>
      <c r="E61" s="60"/>
      <c r="F61" s="60"/>
    </row>
    <row r="62" spans="1:6" x14ac:dyDescent="0.25">
      <c r="A62" s="137" t="s">
        <v>537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/>
      <c r="C65" s="60"/>
      <c r="D65" s="60"/>
      <c r="E65" s="60"/>
      <c r="F65" s="60"/>
    </row>
    <row r="66" spans="1:6" x14ac:dyDescent="0.25">
      <c r="A66" s="137" t="s">
        <v>540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544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3283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2742278.26</v>
      </c>
      <c r="C9" s="60">
        <f>SUM(C10:C16)</f>
        <v>954561.88</v>
      </c>
      <c r="D9" s="100" t="s">
        <v>54</v>
      </c>
      <c r="E9" s="60">
        <f>SUM(E10:E18)</f>
        <v>133606.01999999999</v>
      </c>
      <c r="F9" s="60">
        <f>SUM(F10:F18)</f>
        <v>880296.37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>
        <v>415137.05</v>
      </c>
    </row>
    <row r="11" spans="1:6" x14ac:dyDescent="0.25">
      <c r="A11" s="96" t="s">
        <v>5</v>
      </c>
      <c r="B11" s="60">
        <v>2742278.26</v>
      </c>
      <c r="C11" s="60">
        <v>5440.02</v>
      </c>
      <c r="D11" s="101" t="s">
        <v>56</v>
      </c>
      <c r="E11" s="60"/>
      <c r="F11" s="60">
        <v>65237</v>
      </c>
    </row>
    <row r="12" spans="1:6" x14ac:dyDescent="0.25">
      <c r="A12" s="96" t="s">
        <v>6</v>
      </c>
      <c r="B12" s="77">
        <v>0</v>
      </c>
      <c r="C12" s="77">
        <v>949121.86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133606.01999999999</v>
      </c>
      <c r="F16" s="60">
        <v>399922.32</v>
      </c>
    </row>
    <row r="17" spans="1:6" x14ac:dyDescent="0.25">
      <c r="A17" s="95" t="s">
        <v>11</v>
      </c>
      <c r="B17" s="60">
        <f>SUM(B18:B24)</f>
        <v>20500</v>
      </c>
      <c r="C17" s="60">
        <f>SUM(C18:C24)</f>
        <v>0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>
        <v>0</v>
      </c>
      <c r="F18" s="60"/>
    </row>
    <row r="19" spans="1:6" x14ac:dyDescent="0.2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15500</v>
      </c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>
        <v>5000</v>
      </c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954213.86</v>
      </c>
      <c r="F38" s="60">
        <f>SUM(F39:F41)</f>
        <v>58445.73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954213.86</v>
      </c>
      <c r="F41" s="60">
        <v>58445.73</v>
      </c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2762778.26</v>
      </c>
      <c r="C47" s="61">
        <f>C9+C17+C25+C31+C38+C41</f>
        <v>954561.88</v>
      </c>
      <c r="D47" s="99" t="s">
        <v>91</v>
      </c>
      <c r="E47" s="61">
        <f>E9+E19+E23+E26+E27+E31+E38+E42</f>
        <v>1087819.8799999999</v>
      </c>
      <c r="F47" s="61">
        <f>F9+F19+F23+F26+F27+F31+F38+F42</f>
        <v>938742.1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3165868.5</v>
      </c>
      <c r="C53" s="60">
        <v>2781034.09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60">
        <v>-1922647.89</v>
      </c>
      <c r="C55" s="60">
        <v>-1922647.89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1087819.8799999999</v>
      </c>
      <c r="F59" s="61">
        <f>F47+F57</f>
        <v>938742.1</v>
      </c>
    </row>
    <row r="60" spans="1:6" x14ac:dyDescent="0.25">
      <c r="A60" s="55" t="s">
        <v>50</v>
      </c>
      <c r="B60" s="61">
        <f>SUM(B50:B58)</f>
        <v>1243220.6100000001</v>
      </c>
      <c r="C60" s="61">
        <f>SUM(C50:C58)</f>
        <v>858386.2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4005998.87</v>
      </c>
      <c r="C62" s="61">
        <f>SUM(C47+C60)</f>
        <v>1812948.08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383465</v>
      </c>
      <c r="F63" s="77">
        <f>SUM(F64:F66)</f>
        <v>383465</v>
      </c>
    </row>
    <row r="64" spans="1:6" x14ac:dyDescent="0.25">
      <c r="A64" s="54"/>
      <c r="B64" s="54"/>
      <c r="C64" s="54"/>
      <c r="D64" s="103" t="s">
        <v>103</v>
      </c>
      <c r="E64" s="77">
        <v>190000</v>
      </c>
      <c r="F64" s="77">
        <v>190000</v>
      </c>
    </row>
    <row r="65" spans="1:6" x14ac:dyDescent="0.25">
      <c r="A65" s="54"/>
      <c r="B65" s="54"/>
      <c r="C65" s="54"/>
      <c r="D65" s="41" t="s">
        <v>104</v>
      </c>
      <c r="E65" s="77">
        <v>193465</v>
      </c>
      <c r="F65" s="77">
        <v>193465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2534713.9900000002</v>
      </c>
      <c r="F68" s="77">
        <f>SUM(F69:F73)</f>
        <v>490740.98000000004</v>
      </c>
    </row>
    <row r="69" spans="1:6" x14ac:dyDescent="0.25">
      <c r="A69" s="12"/>
      <c r="B69" s="54"/>
      <c r="C69" s="54"/>
      <c r="D69" s="103" t="s">
        <v>107</v>
      </c>
      <c r="E69" s="77">
        <v>2043973.01</v>
      </c>
      <c r="F69" s="77">
        <v>-149289.06</v>
      </c>
    </row>
    <row r="70" spans="1:6" x14ac:dyDescent="0.25">
      <c r="A70" s="12"/>
      <c r="B70" s="54"/>
      <c r="C70" s="54"/>
      <c r="D70" s="103" t="s">
        <v>108</v>
      </c>
      <c r="E70" s="77">
        <v>490740.98</v>
      </c>
      <c r="F70" s="77">
        <v>640030.04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2918178.99</v>
      </c>
      <c r="F79" s="61">
        <f>F63+F68+F75</f>
        <v>874205.98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4005998.87</v>
      </c>
      <c r="F81" s="61">
        <f>F59+F79</f>
        <v>1812948.08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2742278.26</v>
      </c>
      <c r="Q4" s="18">
        <f>'Formato 1'!C9</f>
        <v>954561.88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2742278.26</v>
      </c>
      <c r="Q6" s="18">
        <f>'Formato 1'!C11</f>
        <v>5440.02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949121.86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20500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15500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5000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2762778.26</v>
      </c>
      <c r="Q42" s="18">
        <f>'Formato 1'!C47</f>
        <v>954561.88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3165868.5</v>
      </c>
      <c r="Q47">
        <f>'Formato 1'!C53</f>
        <v>2781034.09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-1922647.89</v>
      </c>
      <c r="Q49">
        <f>'Formato 1'!C55</f>
        <v>-1922647.89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1243220.6100000001</v>
      </c>
      <c r="Q53">
        <f>'Formato 1'!C60</f>
        <v>858386.2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4005998.87</v>
      </c>
      <c r="Q54">
        <f>'Formato 1'!C62</f>
        <v>1812948.08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133606.01999999999</v>
      </c>
      <c r="Q57">
        <f>'Formato 1'!F9</f>
        <v>880296.37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0</v>
      </c>
      <c r="Q58">
        <f>'Formato 1'!F10</f>
        <v>415137.05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0</v>
      </c>
      <c r="Q59">
        <f>'Formato 1'!F11</f>
        <v>65237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133606.01999999999</v>
      </c>
      <c r="Q64">
        <f>'Formato 1'!F16</f>
        <v>399922.32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954213.86</v>
      </c>
      <c r="Q87">
        <f>'Formato 1'!F38</f>
        <v>58445.73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954213.86</v>
      </c>
      <c r="Q90">
        <f>'Formato 1'!F41</f>
        <v>58445.73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1087819.8799999999</v>
      </c>
      <c r="Q95">
        <f>'Formato 1'!F47</f>
        <v>938742.1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1087819.8799999999</v>
      </c>
      <c r="Q104">
        <f>'Formato 1'!F59</f>
        <v>938742.1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383465</v>
      </c>
      <c r="Q106">
        <f>'Formato 1'!F63</f>
        <v>383465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190000</v>
      </c>
      <c r="Q107">
        <f>'Formato 1'!F64</f>
        <v>190000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193465</v>
      </c>
      <c r="Q108">
        <f>'Formato 1'!F65</f>
        <v>193465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2534713.9900000002</v>
      </c>
      <c r="Q110">
        <f>'Formato 1'!F68</f>
        <v>490740.98000000004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2043973.01</v>
      </c>
      <c r="Q111">
        <f>'Formato 1'!F69</f>
        <v>-149289.06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490740.98</v>
      </c>
      <c r="Q112">
        <f>'Formato 1'!F70</f>
        <v>640030.04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2918178.99</v>
      </c>
      <c r="Q119">
        <f>'Formato 1'!F79</f>
        <v>874205.98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4005998.87</v>
      </c>
      <c r="Q120">
        <f>'Formato 1'!F81</f>
        <v>1812948.08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938742.1</v>
      </c>
      <c r="C18" s="132"/>
      <c r="D18" s="132"/>
      <c r="E18" s="132"/>
      <c r="F18" s="61">
        <v>1087819.8799999999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938742.1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1087819.8799999999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441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442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443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445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446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3299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/>
      <c r="C42" s="60"/>
      <c r="D42" s="60"/>
      <c r="E42" s="60"/>
      <c r="F42" s="60"/>
    </row>
    <row r="43" spans="1:8" s="24" customFormat="1" x14ac:dyDescent="0.25">
      <c r="A43" s="109" t="s">
        <v>448</v>
      </c>
      <c r="B43" s="60"/>
      <c r="C43" s="60"/>
      <c r="D43" s="60"/>
      <c r="E43" s="60"/>
      <c r="F43" s="60"/>
    </row>
    <row r="44" spans="1:8" s="24" customFormat="1" x14ac:dyDescent="0.25">
      <c r="A44" s="109" t="s">
        <v>449</v>
      </c>
      <c r="B44" s="60"/>
      <c r="C44" s="60"/>
      <c r="D44" s="60"/>
      <c r="E44" s="60"/>
      <c r="F44" s="60"/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938742.1</v>
      </c>
      <c r="Q12" s="18"/>
      <c r="R12" s="18"/>
      <c r="S12" s="18"/>
      <c r="T12" s="18">
        <f>'Formato 2'!F18</f>
        <v>1087819.8799999999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938742.1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1087819.8799999999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INVESTIGACION, PLANEACION Y ESTADISTICA PARA EL MUNICIPIO DE CELAYA,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3302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156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157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158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159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160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161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162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163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164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2022-10-07T22:21:53Z</dcterms:modified>
</cp:coreProperties>
</file>